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190" windowHeight="11640" activeTab="7"/>
  </bookViews>
  <sheets>
    <sheet name="доходы" sheetId="5" r:id="rId1"/>
    <sheet name="2-админ" sheetId="14" r:id="rId2"/>
    <sheet name="3-план продаж" sheetId="15" r:id="rId3"/>
    <sheet name="4-земля" sheetId="16" r:id="rId4"/>
    <sheet name="5-ВСР" sheetId="3" r:id="rId5"/>
    <sheet name="6-расходы" sheetId="2" r:id="rId6"/>
    <sheet name="источники" sheetId="11" r:id="rId7"/>
    <sheet name="8-админ источники" sheetId="17" r:id="rId8"/>
    <sheet name="9- прогр" sheetId="18" r:id="rId9"/>
    <sheet name="МБТ" sheetId="13" r:id="rId10"/>
    <sheet name="заимствования" sheetId="7" r:id="rId11"/>
    <sheet name="12-программы" sheetId="8" r:id="rId1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1" i="2" l="1"/>
  <c r="N356" i="18" l="1"/>
  <c r="N355" i="18"/>
  <c r="N354" i="18" s="1"/>
  <c r="N350" i="18"/>
  <c r="N349" i="18" s="1"/>
  <c r="N347" i="18"/>
  <c r="N345" i="18"/>
  <c r="N344" i="18"/>
  <c r="N341" i="18"/>
  <c r="N340" i="18"/>
  <c r="N339" i="18"/>
  <c r="N338" i="18" s="1"/>
  <c r="N336" i="18"/>
  <c r="N335" i="18" s="1"/>
  <c r="N334" i="18"/>
  <c r="N333" i="18" s="1"/>
  <c r="N332" i="18" s="1"/>
  <c r="N330" i="18"/>
  <c r="N328" i="18"/>
  <c r="N326" i="18"/>
  <c r="N325" i="18"/>
  <c r="N322" i="18"/>
  <c r="N320" i="18"/>
  <c r="N313" i="18"/>
  <c r="N312" i="18" s="1"/>
  <c r="N311" i="18" s="1"/>
  <c r="N310" i="18" s="1"/>
  <c r="N308" i="18"/>
  <c r="N307" i="18" s="1"/>
  <c r="N306" i="18" s="1"/>
  <c r="N305" i="18" s="1"/>
  <c r="N304" i="18"/>
  <c r="N303" i="18" s="1"/>
  <c r="N302" i="18" s="1"/>
  <c r="N301" i="18"/>
  <c r="N300" i="18"/>
  <c r="N299" i="18" s="1"/>
  <c r="N298" i="18"/>
  <c r="N297" i="18" s="1"/>
  <c r="N296" i="18" s="1"/>
  <c r="N292" i="18"/>
  <c r="N291" i="18"/>
  <c r="N290" i="18" s="1"/>
  <c r="N288" i="18"/>
  <c r="N287" i="18" s="1"/>
  <c r="N286" i="18" s="1"/>
  <c r="N284" i="18"/>
  <c r="N283" i="18"/>
  <c r="N282" i="18" s="1"/>
  <c r="N281" i="18"/>
  <c r="N280" i="18" s="1"/>
  <c r="N279" i="18" s="1"/>
  <c r="N278" i="18" s="1"/>
  <c r="N276" i="18"/>
  <c r="N275" i="18" s="1"/>
  <c r="N273" i="18"/>
  <c r="N272" i="18" s="1"/>
  <c r="N270" i="18"/>
  <c r="N269" i="18" s="1"/>
  <c r="N268" i="18" s="1"/>
  <c r="N266" i="18"/>
  <c r="N265" i="18"/>
  <c r="N263" i="18"/>
  <c r="N262" i="18"/>
  <c r="N260" i="18"/>
  <c r="N259" i="18"/>
  <c r="N258" i="18"/>
  <c r="N257" i="18"/>
  <c r="N256" i="18" s="1"/>
  <c r="N255" i="18"/>
  <c r="N254" i="18" s="1"/>
  <c r="N253" i="18" s="1"/>
  <c r="N252" i="18"/>
  <c r="N251" i="18"/>
  <c r="N250" i="18" s="1"/>
  <c r="N240" i="18"/>
  <c r="N239" i="18"/>
  <c r="N238" i="18" s="1"/>
  <c r="N237" i="18"/>
  <c r="N236" i="18" s="1"/>
  <c r="N231" i="18"/>
  <c r="N230" i="18"/>
  <c r="N229" i="18" s="1"/>
  <c r="N227" i="18"/>
  <c r="N226" i="18" s="1"/>
  <c r="N225" i="18" s="1"/>
  <c r="N224" i="18" s="1"/>
  <c r="N222" i="18"/>
  <c r="N221" i="18" s="1"/>
  <c r="N220" i="18" s="1"/>
  <c r="N218" i="18"/>
  <c r="N217" i="18"/>
  <c r="N216" i="18" s="1"/>
  <c r="N214" i="18"/>
  <c r="N213" i="18" s="1"/>
  <c r="N211" i="18"/>
  <c r="N210" i="18" s="1"/>
  <c r="N209" i="18" s="1"/>
  <c r="N206" i="18"/>
  <c r="N205" i="18" s="1"/>
  <c r="N204" i="18" s="1"/>
  <c r="N202" i="18"/>
  <c r="N201" i="18"/>
  <c r="N199" i="18"/>
  <c r="N198" i="18"/>
  <c r="N197" i="18" s="1"/>
  <c r="N196" i="18" s="1"/>
  <c r="N193" i="18"/>
  <c r="N192" i="18" s="1"/>
  <c r="N191" i="18" s="1"/>
  <c r="N189" i="18"/>
  <c r="N188" i="18"/>
  <c r="N187" i="18" s="1"/>
  <c r="N184" i="18"/>
  <c r="N183" i="18"/>
  <c r="N182" i="18" s="1"/>
  <c r="N180" i="18"/>
  <c r="N179" i="18" s="1"/>
  <c r="N178" i="18" s="1"/>
  <c r="N176" i="18"/>
  <c r="N175" i="18"/>
  <c r="N174" i="18" s="1"/>
  <c r="N167" i="18"/>
  <c r="N166" i="18" s="1"/>
  <c r="N165" i="18" s="1"/>
  <c r="N164" i="18" s="1"/>
  <c r="N161" i="18"/>
  <c r="N160" i="18"/>
  <c r="N159" i="18" s="1"/>
  <c r="N158" i="18"/>
  <c r="N157" i="18" s="1"/>
  <c r="N156" i="18" s="1"/>
  <c r="N155" i="18" s="1"/>
  <c r="N143" i="18"/>
  <c r="N142" i="18"/>
  <c r="N141" i="18"/>
  <c r="N140" i="18" s="1"/>
  <c r="N139" i="18" s="1"/>
  <c r="N138" i="18"/>
  <c r="N137" i="18"/>
  <c r="N136" i="18" s="1"/>
  <c r="N134" i="18"/>
  <c r="N133" i="18" s="1"/>
  <c r="N132" i="18" s="1"/>
  <c r="N131" i="18" s="1"/>
  <c r="N128" i="18"/>
  <c r="N126" i="18"/>
  <c r="N125" i="18"/>
  <c r="N123" i="18"/>
  <c r="N122" i="18"/>
  <c r="N120" i="18"/>
  <c r="N119" i="18"/>
  <c r="N118" i="18" s="1"/>
  <c r="N116" i="18"/>
  <c r="N115" i="18" s="1"/>
  <c r="N114" i="18" s="1"/>
  <c r="N113" i="18"/>
  <c r="N112" i="18"/>
  <c r="N111" i="18" s="1"/>
  <c r="N110" i="18" s="1"/>
  <c r="N108" i="18"/>
  <c r="N107" i="18"/>
  <c r="N106" i="18" s="1"/>
  <c r="N103" i="18"/>
  <c r="N102" i="18"/>
  <c r="N101" i="18" s="1"/>
  <c r="N99" i="18"/>
  <c r="N98" i="18" s="1"/>
  <c r="N97" i="18" s="1"/>
  <c r="N96" i="18" s="1"/>
  <c r="N92" i="18"/>
  <c r="N91" i="18"/>
  <c r="N90" i="18" s="1"/>
  <c r="N83" i="18"/>
  <c r="N82" i="18" s="1"/>
  <c r="N81" i="18"/>
  <c r="N80" i="18" s="1"/>
  <c r="N79" i="18" s="1"/>
  <c r="N78" i="18" s="1"/>
  <c r="N77" i="18"/>
  <c r="N76" i="18" s="1"/>
  <c r="N75" i="18" s="1"/>
  <c r="N74" i="18" s="1"/>
  <c r="N70" i="18"/>
  <c r="N69" i="18" s="1"/>
  <c r="N68" i="18" s="1"/>
  <c r="N67" i="18"/>
  <c r="N66" i="18"/>
  <c r="N65" i="18" s="1"/>
  <c r="N63" i="18"/>
  <c r="N62" i="18" s="1"/>
  <c r="N61" i="18"/>
  <c r="N60" i="18" s="1"/>
  <c r="N59" i="18" s="1"/>
  <c r="N57" i="18"/>
  <c r="N56" i="18" s="1"/>
  <c r="N55" i="18" s="1"/>
  <c r="N54" i="18"/>
  <c r="N53" i="18"/>
  <c r="N52" i="18" s="1"/>
  <c r="N51" i="18"/>
  <c r="N50" i="18" s="1"/>
  <c r="N49" i="18" s="1"/>
  <c r="N48" i="18"/>
  <c r="N47" i="18"/>
  <c r="N46" i="18" s="1"/>
  <c r="N43" i="18"/>
  <c r="N42" i="18" s="1"/>
  <c r="N41" i="18" s="1"/>
  <c r="N39" i="18"/>
  <c r="N38" i="18"/>
  <c r="N35" i="18"/>
  <c r="N34" i="18"/>
  <c r="N33" i="18" s="1"/>
  <c r="N32" i="18"/>
  <c r="N31" i="18" s="1"/>
  <c r="N30" i="18" s="1"/>
  <c r="N29" i="18" s="1"/>
  <c r="N27" i="18"/>
  <c r="N26" i="18" s="1"/>
  <c r="N25" i="18" s="1"/>
  <c r="N24" i="18"/>
  <c r="N23" i="18"/>
  <c r="N22" i="18" s="1"/>
  <c r="N21" i="18" s="1"/>
  <c r="N19" i="18"/>
  <c r="N18" i="18"/>
  <c r="N16" i="18"/>
  <c r="N15" i="18"/>
  <c r="N14" i="18" s="1"/>
  <c r="N13" i="18" l="1"/>
  <c r="N73" i="18"/>
  <c r="N72" i="18" s="1"/>
  <c r="N105" i="18"/>
  <c r="N295" i="18"/>
  <c r="N294" i="18" s="1"/>
  <c r="N317" i="18"/>
  <c r="N316" i="18" s="1"/>
  <c r="N357" i="18" s="1"/>
  <c r="N343" i="18"/>
  <c r="N95" i="18"/>
  <c r="N37" i="18"/>
  <c r="N36" i="18" s="1"/>
  <c r="N146" i="18"/>
  <c r="N249" i="18"/>
  <c r="N248" i="18" s="1"/>
  <c r="N163" i="18"/>
  <c r="N45" i="18"/>
  <c r="N58" i="18"/>
  <c r="N186" i="18"/>
  <c r="N208" i="18"/>
  <c r="N235" i="18"/>
  <c r="N234" i="18" s="1"/>
  <c r="N233" i="18" s="1"/>
  <c r="N195" i="18" s="1"/>
  <c r="N247" i="18" l="1"/>
  <c r="N44" i="18"/>
  <c r="N145" i="18"/>
  <c r="N315" i="18" l="1"/>
  <c r="N359" i="18" s="1"/>
  <c r="D33" i="8" l="1"/>
  <c r="D28" i="8"/>
  <c r="Q265" i="3"/>
  <c r="Q262" i="3"/>
  <c r="Q233" i="3"/>
  <c r="Q248" i="3"/>
  <c r="Q247" i="3" s="1"/>
  <c r="Q246" i="3" s="1"/>
  <c r="Q244" i="3"/>
  <c r="Q243" i="3"/>
  <c r="Q242" i="3" s="1"/>
  <c r="N265" i="2"/>
  <c r="N257" i="2"/>
  <c r="N256" i="2" s="1"/>
  <c r="N255" i="2" s="1"/>
  <c r="N262" i="2"/>
  <c r="N253" i="2"/>
  <c r="N252" i="2" s="1"/>
  <c r="N251" i="2" s="1"/>
  <c r="J32" i="11" l="1"/>
  <c r="J28" i="11"/>
  <c r="I75" i="5" l="1"/>
  <c r="Q38" i="3"/>
  <c r="Q53" i="3"/>
  <c r="Q52" i="3"/>
  <c r="Q51" i="3" s="1"/>
  <c r="N52" i="2"/>
  <c r="N59" i="2"/>
  <c r="N58" i="2" s="1"/>
  <c r="N57" i="2" s="1"/>
  <c r="N56" i="2" s="1"/>
  <c r="N55" i="2" s="1"/>
  <c r="N173" i="2"/>
  <c r="I47" i="5"/>
  <c r="I50" i="5"/>
  <c r="Q329" i="3"/>
  <c r="N322" i="2"/>
  <c r="N83" i="2" l="1"/>
  <c r="N105" i="2"/>
  <c r="Q82" i="3"/>
  <c r="Q66" i="3"/>
  <c r="Q104" i="3"/>
  <c r="I150" i="5"/>
  <c r="I15" i="16" l="1"/>
  <c r="C15" i="16"/>
  <c r="Q316" i="3" l="1"/>
  <c r="Q315" i="3" s="1"/>
  <c r="Q314" i="3" s="1"/>
  <c r="Q313" i="3" s="1"/>
  <c r="Q312" i="3" s="1"/>
  <c r="Q264" i="3"/>
  <c r="Q263" i="3" s="1"/>
  <c r="Q261" i="3"/>
  <c r="Q260" i="3" s="1"/>
  <c r="Q240" i="3"/>
  <c r="Q239" i="3" s="1"/>
  <c r="Q238" i="3" s="1"/>
  <c r="Q236" i="3"/>
  <c r="Q235" i="3" s="1"/>
  <c r="Q234" i="3" s="1"/>
  <c r="Q180" i="3"/>
  <c r="Q179" i="3" s="1"/>
  <c r="N144" i="2"/>
  <c r="N115" i="2"/>
  <c r="Q143" i="3"/>
  <c r="Q114" i="3"/>
  <c r="Q26" i="3"/>
  <c r="Q25" i="3" s="1"/>
  <c r="Q24" i="3" s="1"/>
  <c r="Q273" i="3"/>
  <c r="Q271" i="3"/>
  <c r="Q198" i="3"/>
  <c r="Q197" i="3" s="1"/>
  <c r="Q196" i="3" s="1"/>
  <c r="Q195" i="3" s="1"/>
  <c r="Q194" i="3" s="1"/>
  <c r="Q158" i="3"/>
  <c r="N193" i="2"/>
  <c r="N192" i="2" s="1"/>
  <c r="Q270" i="3" l="1"/>
  <c r="Q269" i="3" s="1"/>
  <c r="N26" i="2"/>
  <c r="N66" i="2" l="1"/>
  <c r="N65" i="2" s="1"/>
  <c r="N64" i="2" s="1"/>
  <c r="N63" i="2" s="1"/>
  <c r="N62" i="2" s="1"/>
  <c r="N264" i="2"/>
  <c r="N263" i="2" s="1"/>
  <c r="N242" i="2" s="1"/>
  <c r="N261" i="2"/>
  <c r="N260" i="2" s="1"/>
  <c r="N268" i="2"/>
  <c r="N246" i="2"/>
  <c r="N177" i="2"/>
  <c r="N170" i="2"/>
  <c r="N166" i="2"/>
  <c r="N163" i="2"/>
  <c r="N213" i="2" l="1"/>
  <c r="N207" i="2"/>
  <c r="N231" i="2"/>
  <c r="N228" i="2"/>
  <c r="N225" i="2"/>
  <c r="N234" i="2"/>
  <c r="N185" i="2"/>
  <c r="N240" i="2"/>
  <c r="N72" i="2" l="1"/>
  <c r="N74" i="2"/>
  <c r="N70" i="2"/>
  <c r="N69" i="2" l="1"/>
  <c r="Q376" i="3"/>
  <c r="Q375" i="3" s="1"/>
  <c r="Q373" i="3"/>
  <c r="Q371" i="3"/>
  <c r="Q369" i="3"/>
  <c r="Q362" i="3"/>
  <c r="Q361" i="3" s="1"/>
  <c r="Q358" i="3"/>
  <c r="Q356" i="3"/>
  <c r="Q354" i="3"/>
  <c r="Q339" i="3"/>
  <c r="Q338" i="3" s="1"/>
  <c r="Q337" i="3" s="1"/>
  <c r="Q335" i="3"/>
  <c r="Q334" i="3" s="1"/>
  <c r="Q333" i="3" s="1"/>
  <c r="Q328" i="3"/>
  <c r="Q327" i="3" s="1"/>
  <c r="Q326" i="3" s="1"/>
  <c r="Q310" i="3"/>
  <c r="Q309" i="3" s="1"/>
  <c r="Q308" i="3" s="1"/>
  <c r="Q307" i="3" s="1"/>
  <c r="Q306" i="3" s="1"/>
  <c r="Q305" i="3" s="1"/>
  <c r="Q304" i="3" s="1"/>
  <c r="Q298" i="3"/>
  <c r="Q297" i="3" s="1"/>
  <c r="Q296" i="3" s="1"/>
  <c r="Q293" i="3"/>
  <c r="Q292" i="3" s="1"/>
  <c r="Q291" i="3" s="1"/>
  <c r="Q290" i="3" s="1"/>
  <c r="Q285" i="3"/>
  <c r="Q284" i="3" s="1"/>
  <c r="Q283" i="3" s="1"/>
  <c r="Q281" i="3"/>
  <c r="Q280" i="3" s="1"/>
  <c r="Q279" i="3" s="1"/>
  <c r="Q267" i="3"/>
  <c r="Q266" i="3" s="1"/>
  <c r="Q257" i="3"/>
  <c r="Q256" i="3" s="1"/>
  <c r="Q255" i="3" s="1"/>
  <c r="Q253" i="3"/>
  <c r="Q252" i="3" s="1"/>
  <c r="Q251" i="3" s="1"/>
  <c r="Q230" i="3"/>
  <c r="Q229" i="3" s="1"/>
  <c r="Q226" i="3"/>
  <c r="Q225" i="3" s="1"/>
  <c r="Q223" i="3"/>
  <c r="Q222" i="3" s="1"/>
  <c r="Q217" i="3"/>
  <c r="Q216" i="3" s="1"/>
  <c r="Q215" i="3" s="1"/>
  <c r="Q214" i="3" s="1"/>
  <c r="Q213" i="3" s="1"/>
  <c r="Q211" i="3"/>
  <c r="Q210" i="3" s="1"/>
  <c r="Q208" i="3"/>
  <c r="Q207" i="3" s="1"/>
  <c r="Q205" i="3"/>
  <c r="Q204" i="3" s="1"/>
  <c r="Q192" i="3"/>
  <c r="Q191" i="3" s="1"/>
  <c r="Q189" i="3"/>
  <c r="Q188" i="3" s="1"/>
  <c r="Q186" i="3"/>
  <c r="Q185" i="3" s="1"/>
  <c r="Q177" i="3"/>
  <c r="Q176" i="3" s="1"/>
  <c r="Q175" i="3" s="1"/>
  <c r="Q174" i="3" s="1"/>
  <c r="Q172" i="3"/>
  <c r="Q171" i="3" s="1"/>
  <c r="Q170" i="3" s="1"/>
  <c r="Q168" i="3"/>
  <c r="Q167" i="3" s="1"/>
  <c r="Q165" i="3"/>
  <c r="Q164" i="3" s="1"/>
  <c r="Q163" i="3" s="1"/>
  <c r="Q161" i="3"/>
  <c r="Q160" i="3" s="1"/>
  <c r="Q157" i="3"/>
  <c r="Q151" i="3"/>
  <c r="Q150" i="3" s="1"/>
  <c r="Q149" i="3" s="1"/>
  <c r="Q148" i="3" s="1"/>
  <c r="Q146" i="3"/>
  <c r="Q145" i="3" s="1"/>
  <c r="Q144" i="3" s="1"/>
  <c r="Q142" i="3"/>
  <c r="Q141" i="3" s="1"/>
  <c r="Q140" i="3" s="1"/>
  <c r="Q138" i="3"/>
  <c r="Q137" i="3" s="1"/>
  <c r="Q136" i="3" s="1"/>
  <c r="Q134" i="3"/>
  <c r="Q133" i="3" s="1"/>
  <c r="Q132" i="3" s="1"/>
  <c r="Q127" i="3"/>
  <c r="Q126" i="3" s="1"/>
  <c r="Q125" i="3" s="1"/>
  <c r="Q123" i="3"/>
  <c r="Q122" i="3" s="1"/>
  <c r="Q121" i="3" s="1"/>
  <c r="Q119" i="3"/>
  <c r="Q118" i="3" s="1"/>
  <c r="Q116" i="3"/>
  <c r="Q115" i="3" s="1"/>
  <c r="Q113" i="3"/>
  <c r="Q112" i="3" s="1"/>
  <c r="Q105" i="3"/>
  <c r="Q103" i="3"/>
  <c r="Q91" i="3"/>
  <c r="Q93" i="3"/>
  <c r="Q95" i="3"/>
  <c r="Q97" i="3"/>
  <c r="Q88" i="3"/>
  <c r="Q86" i="3"/>
  <c r="Q81" i="3"/>
  <c r="Q80" i="3" s="1"/>
  <c r="Q79" i="3" s="1"/>
  <c r="Q77" i="3"/>
  <c r="Q76" i="3" s="1"/>
  <c r="Q75" i="3" s="1"/>
  <c r="Q72" i="3"/>
  <c r="Q71" i="3" s="1"/>
  <c r="Q70" i="3" s="1"/>
  <c r="Q69" i="3" s="1"/>
  <c r="Q65" i="3"/>
  <c r="Q64" i="3" s="1"/>
  <c r="Q63" i="3" s="1"/>
  <c r="Q62" i="3" s="1"/>
  <c r="Q60" i="3"/>
  <c r="Q59" i="3" s="1"/>
  <c r="Q58" i="3" s="1"/>
  <c r="Q57" i="3" s="1"/>
  <c r="Q56" i="3" s="1"/>
  <c r="Q55" i="3" s="1"/>
  <c r="Q49" i="3"/>
  <c r="Q48" i="3" s="1"/>
  <c r="Q47" i="3" s="1"/>
  <c r="Q45" i="3"/>
  <c r="Q44" i="3" s="1"/>
  <c r="Q43" i="3" s="1"/>
  <c r="Q39" i="3"/>
  <c r="Q35" i="3"/>
  <c r="Q30" i="3"/>
  <c r="Q29" i="3" s="1"/>
  <c r="Q28" i="3" s="1"/>
  <c r="Q22" i="3"/>
  <c r="Q21" i="3" s="1"/>
  <c r="Q20" i="3" s="1"/>
  <c r="Q15" i="3"/>
  <c r="Q14" i="3" s="1"/>
  <c r="Q13" i="3" s="1"/>
  <c r="Q12" i="3" s="1"/>
  <c r="Q11" i="3" s="1"/>
  <c r="Q10" i="3" s="1"/>
  <c r="N310" i="2"/>
  <c r="N309" i="2" s="1"/>
  <c r="N308" i="2" s="1"/>
  <c r="N307" i="2" s="1"/>
  <c r="N306" i="2" s="1"/>
  <c r="N304" i="2"/>
  <c r="N303" i="2" s="1"/>
  <c r="N302" i="2" s="1"/>
  <c r="N301" i="2" s="1"/>
  <c r="N300" i="2" s="1"/>
  <c r="N299" i="2" s="1"/>
  <c r="N279" i="2"/>
  <c r="N278" i="2" s="1"/>
  <c r="N277" i="2" s="1"/>
  <c r="N275" i="2"/>
  <c r="N274" i="2" s="1"/>
  <c r="N273" i="2" s="1"/>
  <c r="N272" i="2" s="1"/>
  <c r="N271" i="2" s="1"/>
  <c r="N199" i="2"/>
  <c r="N198" i="2" s="1"/>
  <c r="N197" i="2" s="1"/>
  <c r="N196" i="2" s="1"/>
  <c r="N195" i="2" s="1"/>
  <c r="N152" i="2"/>
  <c r="N151" i="2" s="1"/>
  <c r="N150" i="2" s="1"/>
  <c r="N149" i="2" s="1"/>
  <c r="N147" i="2"/>
  <c r="N146" i="2" s="1"/>
  <c r="N145" i="2" s="1"/>
  <c r="N143" i="2"/>
  <c r="N142" i="2" s="1"/>
  <c r="N141" i="2" s="1"/>
  <c r="N139" i="2"/>
  <c r="N138" i="2" s="1"/>
  <c r="N137" i="2" s="1"/>
  <c r="N135" i="2"/>
  <c r="N134" i="2" s="1"/>
  <c r="N133" i="2" s="1"/>
  <c r="N128" i="2"/>
  <c r="N127" i="2" s="1"/>
  <c r="N126" i="2" s="1"/>
  <c r="N124" i="2"/>
  <c r="N123" i="2" s="1"/>
  <c r="N122" i="2" s="1"/>
  <c r="N120" i="2"/>
  <c r="N119" i="2" s="1"/>
  <c r="N117" i="2"/>
  <c r="N116" i="2" s="1"/>
  <c r="N114" i="2"/>
  <c r="N113" i="2" s="1"/>
  <c r="Q42" i="3" l="1"/>
  <c r="Q41" i="3" s="1"/>
  <c r="Q259" i="3"/>
  <c r="Q250" i="3" s="1"/>
  <c r="Q232" i="3" s="1"/>
  <c r="Q332" i="3"/>
  <c r="Q331" i="3" s="1"/>
  <c r="Q330" i="3" s="1"/>
  <c r="Q278" i="3"/>
  <c r="Q277" i="3" s="1"/>
  <c r="Q276" i="3" s="1"/>
  <c r="Q275" i="3" s="1"/>
  <c r="Q19" i="3"/>
  <c r="Q74" i="3"/>
  <c r="Q102" i="3"/>
  <c r="Q101" i="3" s="1"/>
  <c r="Q100" i="3" s="1"/>
  <c r="Q99" i="3" s="1"/>
  <c r="Q184" i="3"/>
  <c r="Q183" i="3" s="1"/>
  <c r="Q182" i="3" s="1"/>
  <c r="Q111" i="3"/>
  <c r="Q110" i="3" s="1"/>
  <c r="Q109" i="3" s="1"/>
  <c r="Q108" i="3" s="1"/>
  <c r="Q203" i="3"/>
  <c r="Q202" i="3" s="1"/>
  <c r="Q201" i="3" s="1"/>
  <c r="Q228" i="3"/>
  <c r="Q156" i="3"/>
  <c r="Q155" i="3" s="1"/>
  <c r="Q154" i="3" s="1"/>
  <c r="Q353" i="3"/>
  <c r="Q352" i="3" s="1"/>
  <c r="Q351" i="3" s="1"/>
  <c r="Q350" i="3" s="1"/>
  <c r="Q349" i="3" s="1"/>
  <c r="Q221" i="3"/>
  <c r="Q131" i="3"/>
  <c r="Q130" i="3" s="1"/>
  <c r="Q129" i="3" s="1"/>
  <c r="Q90" i="3"/>
  <c r="Q68" i="3"/>
  <c r="N112" i="2"/>
  <c r="N111" i="2" s="1"/>
  <c r="N110" i="2" s="1"/>
  <c r="N270" i="2"/>
  <c r="N269" i="2" s="1"/>
  <c r="N298" i="2"/>
  <c r="N132" i="2"/>
  <c r="N131" i="2" s="1"/>
  <c r="N130" i="2" s="1"/>
  <c r="Q85" i="3"/>
  <c r="Q220" i="3" l="1"/>
  <c r="Q153" i="3"/>
  <c r="Q107" i="3"/>
  <c r="Q84" i="3"/>
  <c r="Q83" i="3" s="1"/>
  <c r="Q67" i="3" s="1"/>
  <c r="N108" i="2"/>
  <c r="N77" i="2"/>
  <c r="N76" i="2" s="1"/>
  <c r="N68" i="2" s="1"/>
  <c r="N25" i="2"/>
  <c r="N24" i="2" s="1"/>
  <c r="N29" i="2"/>
  <c r="N28" i="2" s="1"/>
  <c r="I74" i="5"/>
  <c r="N21" i="2" l="1"/>
  <c r="N20" i="2" s="1"/>
  <c r="N19" i="2" s="1"/>
  <c r="N319" i="2"/>
  <c r="N89" i="2" l="1"/>
  <c r="N88" i="2" s="1"/>
  <c r="N87" i="2" s="1"/>
  <c r="N86" i="2" s="1"/>
  <c r="P86" i="2" s="1"/>
  <c r="N321" i="2"/>
  <c r="N320" i="2" s="1"/>
  <c r="P342" i="2"/>
  <c r="P341" i="2"/>
  <c r="N340" i="2"/>
  <c r="N332" i="2"/>
  <c r="N331" i="2" s="1"/>
  <c r="N330" i="2" s="1"/>
  <c r="N328" i="2"/>
  <c r="N327" i="2" s="1"/>
  <c r="N326" i="2" s="1"/>
  <c r="N318" i="2"/>
  <c r="N317" i="2" s="1"/>
  <c r="N316" i="2" s="1"/>
  <c r="N315" i="2" s="1"/>
  <c r="N314" i="2" s="1"/>
  <c r="P298" i="2"/>
  <c r="N297" i="2"/>
  <c r="N296" i="2" s="1"/>
  <c r="N295" i="2" s="1"/>
  <c r="N294" i="2" s="1"/>
  <c r="P294" i="2" s="1"/>
  <c r="P293" i="2"/>
  <c r="N292" i="2"/>
  <c r="N291" i="2" s="1"/>
  <c r="N290" i="2" s="1"/>
  <c r="N287" i="2"/>
  <c r="N286" i="2" s="1"/>
  <c r="N285" i="2" s="1"/>
  <c r="N284" i="2" s="1"/>
  <c r="N267" i="2"/>
  <c r="N266" i="2" s="1"/>
  <c r="N259" i="2" s="1"/>
  <c r="N245" i="2"/>
  <c r="N244" i="2" s="1"/>
  <c r="N243" i="2" s="1"/>
  <c r="N239" i="2"/>
  <c r="N238" i="2" s="1"/>
  <c r="N237" i="2" s="1"/>
  <c r="N236" i="2" s="1"/>
  <c r="P234" i="2"/>
  <c r="N233" i="2"/>
  <c r="N232" i="2" s="1"/>
  <c r="N230" i="2"/>
  <c r="N229" i="2" s="1"/>
  <c r="P229" i="2" s="1"/>
  <c r="P228" i="2"/>
  <c r="N227" i="2"/>
  <c r="N226" i="2" s="1"/>
  <c r="N224" i="2"/>
  <c r="N223" i="2" s="1"/>
  <c r="P219" i="2"/>
  <c r="N218" i="2"/>
  <c r="N217" i="2" s="1"/>
  <c r="N216" i="2" s="1"/>
  <c r="P213" i="2"/>
  <c r="N212" i="2"/>
  <c r="P210" i="2"/>
  <c r="N209" i="2"/>
  <c r="P209" i="2" s="1"/>
  <c r="P207" i="2"/>
  <c r="N206" i="2"/>
  <c r="P206" i="2" s="1"/>
  <c r="P200" i="2"/>
  <c r="P199" i="2"/>
  <c r="P198" i="2"/>
  <c r="P197" i="2"/>
  <c r="P196" i="2"/>
  <c r="P195" i="2"/>
  <c r="P194" i="2"/>
  <c r="P193" i="2"/>
  <c r="P192" i="2"/>
  <c r="P191" i="2"/>
  <c r="N190" i="2"/>
  <c r="N184" i="2"/>
  <c r="N183" i="2" s="1"/>
  <c r="P182" i="2"/>
  <c r="N181" i="2"/>
  <c r="N180" i="2" s="1"/>
  <c r="N179" i="2" s="1"/>
  <c r="P177" i="2"/>
  <c r="N176" i="2"/>
  <c r="P176" i="2" s="1"/>
  <c r="P173" i="2"/>
  <c r="N172" i="2"/>
  <c r="P172" i="2" s="1"/>
  <c r="P170" i="2"/>
  <c r="N169" i="2"/>
  <c r="N168" i="2" s="1"/>
  <c r="P168" i="2" s="1"/>
  <c r="N165" i="2"/>
  <c r="N164" i="2" s="1"/>
  <c r="P163" i="2"/>
  <c r="N162" i="2"/>
  <c r="N161" i="2" s="1"/>
  <c r="P161" i="2" s="1"/>
  <c r="P160" i="2"/>
  <c r="N159" i="2"/>
  <c r="P159" i="2" s="1"/>
  <c r="P153" i="2"/>
  <c r="P148" i="2"/>
  <c r="P146" i="2"/>
  <c r="P144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N106" i="2"/>
  <c r="P106" i="2" s="1"/>
  <c r="P105" i="2"/>
  <c r="N104" i="2"/>
  <c r="P99" i="2"/>
  <c r="N98" i="2"/>
  <c r="N97" i="2" s="1"/>
  <c r="N96" i="2" s="1"/>
  <c r="P96" i="2" s="1"/>
  <c r="P95" i="2"/>
  <c r="N94" i="2"/>
  <c r="N93" i="2" s="1"/>
  <c r="P90" i="2"/>
  <c r="P83" i="2"/>
  <c r="N82" i="2"/>
  <c r="N81" i="2" s="1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N61" i="2"/>
  <c r="P61" i="2" s="1"/>
  <c r="P54" i="2"/>
  <c r="P53" i="2"/>
  <c r="N50" i="2"/>
  <c r="P45" i="2"/>
  <c r="N44" i="2"/>
  <c r="N43" i="2" s="1"/>
  <c r="N42" i="2" s="1"/>
  <c r="P42" i="2" s="1"/>
  <c r="N40" i="2"/>
  <c r="N39" i="2" s="1"/>
  <c r="N38" i="2" s="1"/>
  <c r="P37" i="2"/>
  <c r="N36" i="2"/>
  <c r="N35" i="2" s="1"/>
  <c r="P35" i="2" s="1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N17" i="2"/>
  <c r="N16" i="2" s="1"/>
  <c r="N158" i="2" l="1"/>
  <c r="N157" i="2" s="1"/>
  <c r="P157" i="2" s="1"/>
  <c r="N171" i="2"/>
  <c r="N325" i="2"/>
  <c r="N324" i="2" s="1"/>
  <c r="N323" i="2" s="1"/>
  <c r="P323" i="2" s="1"/>
  <c r="P181" i="2"/>
  <c r="N208" i="2"/>
  <c r="P208" i="2" s="1"/>
  <c r="P89" i="2"/>
  <c r="P94" i="2"/>
  <c r="P98" i="2"/>
  <c r="P44" i="2"/>
  <c r="P241" i="2"/>
  <c r="N175" i="2"/>
  <c r="P175" i="2" s="1"/>
  <c r="N178" i="2"/>
  <c r="P178" i="2" s="1"/>
  <c r="N313" i="2"/>
  <c r="N312" i="2" s="1"/>
  <c r="P312" i="2" s="1"/>
  <c r="P88" i="2"/>
  <c r="P87" i="2"/>
  <c r="N215" i="2"/>
  <c r="P215" i="2" s="1"/>
  <c r="P216" i="2"/>
  <c r="N222" i="2"/>
  <c r="N221" i="2" s="1"/>
  <c r="N220" i="2" s="1"/>
  <c r="P220" i="2" s="1"/>
  <c r="P82" i="2"/>
  <c r="P162" i="2"/>
  <c r="N167" i="2"/>
  <c r="P167" i="2" s="1"/>
  <c r="N205" i="2"/>
  <c r="P205" i="2" s="1"/>
  <c r="P218" i="2"/>
  <c r="P145" i="2"/>
  <c r="P179" i="2"/>
  <c r="N15" i="2"/>
  <c r="P16" i="2"/>
  <c r="P17" i="2"/>
  <c r="P152" i="2"/>
  <c r="N339" i="2"/>
  <c r="P340" i="2"/>
  <c r="P97" i="2"/>
  <c r="P143" i="2"/>
  <c r="P171" i="2"/>
  <c r="P190" i="2"/>
  <c r="N189" i="2"/>
  <c r="N211" i="2"/>
  <c r="P211" i="2" s="1"/>
  <c r="P212" i="2"/>
  <c r="N92" i="2"/>
  <c r="P93" i="2"/>
  <c r="N289" i="2"/>
  <c r="P289" i="2" s="1"/>
  <c r="P290" i="2"/>
  <c r="N51" i="2"/>
  <c r="P51" i="2" s="1"/>
  <c r="P52" i="2"/>
  <c r="N103" i="2"/>
  <c r="P104" i="2"/>
  <c r="P36" i="2"/>
  <c r="N34" i="2"/>
  <c r="P43" i="2"/>
  <c r="N49" i="2"/>
  <c r="P50" i="2"/>
  <c r="N80" i="2"/>
  <c r="P81" i="2"/>
  <c r="P147" i="2"/>
  <c r="P169" i="2"/>
  <c r="P291" i="2"/>
  <c r="P180" i="2"/>
  <c r="P217" i="2"/>
  <c r="P292" i="2"/>
  <c r="N214" i="2" l="1"/>
  <c r="P214" i="2" s="1"/>
  <c r="P158" i="2"/>
  <c r="N204" i="2"/>
  <c r="P204" i="2" s="1"/>
  <c r="N174" i="2"/>
  <c r="P174" i="2" s="1"/>
  <c r="N283" i="2"/>
  <c r="N282" i="2" s="1"/>
  <c r="N281" i="2" s="1"/>
  <c r="P281" i="2" s="1"/>
  <c r="P15" i="2"/>
  <c r="N14" i="2"/>
  <c r="P92" i="2"/>
  <c r="N91" i="2"/>
  <c r="P80" i="2"/>
  <c r="N79" i="2"/>
  <c r="P79" i="2" s="1"/>
  <c r="P339" i="2"/>
  <c r="N338" i="2"/>
  <c r="N102" i="2"/>
  <c r="P103" i="2"/>
  <c r="N235" i="2"/>
  <c r="P235" i="2" s="1"/>
  <c r="P236" i="2"/>
  <c r="P142" i="2"/>
  <c r="P141" i="2"/>
  <c r="N33" i="2"/>
  <c r="P34" i="2"/>
  <c r="P49" i="2"/>
  <c r="N48" i="2"/>
  <c r="P189" i="2"/>
  <c r="N188" i="2"/>
  <c r="P151" i="2"/>
  <c r="N156" i="2" l="1"/>
  <c r="P156" i="2" s="1"/>
  <c r="N203" i="2"/>
  <c r="N202" i="2" s="1"/>
  <c r="P91" i="2"/>
  <c r="N85" i="2"/>
  <c r="N13" i="2"/>
  <c r="P14" i="2"/>
  <c r="P33" i="2"/>
  <c r="P149" i="2"/>
  <c r="P150" i="2"/>
  <c r="N47" i="2"/>
  <c r="P48" i="2"/>
  <c r="N337" i="2"/>
  <c r="P338" i="2"/>
  <c r="N187" i="2"/>
  <c r="P188" i="2"/>
  <c r="N101" i="2"/>
  <c r="P102" i="2"/>
  <c r="P203" i="2" l="1"/>
  <c r="N84" i="2"/>
  <c r="P84" i="2" s="1"/>
  <c r="P85" i="2"/>
  <c r="P13" i="2"/>
  <c r="N12" i="2"/>
  <c r="P202" i="2"/>
  <c r="N201" i="2"/>
  <c r="P201" i="2" s="1"/>
  <c r="P101" i="2"/>
  <c r="N100" i="2"/>
  <c r="P100" i="2" s="1"/>
  <c r="P337" i="2"/>
  <c r="N336" i="2"/>
  <c r="P187" i="2"/>
  <c r="N186" i="2"/>
  <c r="N46" i="2"/>
  <c r="P47" i="2"/>
  <c r="P12" i="2" l="1"/>
  <c r="P186" i="2"/>
  <c r="N155" i="2"/>
  <c r="N335" i="2"/>
  <c r="P336" i="2"/>
  <c r="P46" i="2"/>
  <c r="N32" i="2"/>
  <c r="N31" i="2" s="1"/>
  <c r="P335" i="2" l="1"/>
  <c r="N334" i="2"/>
  <c r="P334" i="2" s="1"/>
  <c r="N11" i="2"/>
  <c r="P32" i="2"/>
  <c r="P155" i="2"/>
  <c r="N154" i="2"/>
  <c r="P154" i="2" s="1"/>
  <c r="P31" i="2" l="1"/>
  <c r="U11" i="2"/>
  <c r="N343" i="2"/>
  <c r="P343" i="2" l="1"/>
  <c r="T340" i="2"/>
  <c r="P11" i="2"/>
  <c r="U330" i="2"/>
  <c r="I20" i="5" l="1"/>
  <c r="I77" i="5" l="1"/>
  <c r="I76" i="5" s="1"/>
  <c r="I66" i="5" l="1"/>
  <c r="Q368" i="3" l="1"/>
  <c r="Q367" i="3" s="1"/>
  <c r="Q366" i="3" s="1"/>
  <c r="Q365" i="3" s="1"/>
  <c r="Q364" i="3" s="1"/>
  <c r="Q302" i="3" l="1"/>
  <c r="Q301" i="3" s="1"/>
  <c r="Q300" i="3" s="1"/>
  <c r="Q295" i="3" s="1"/>
  <c r="Q347" i="3" l="1"/>
  <c r="Q346" i="3" s="1"/>
  <c r="Q345" i="3" s="1"/>
  <c r="Q344" i="3" s="1"/>
  <c r="Q343" i="3" s="1"/>
  <c r="Q342" i="3" s="1"/>
  <c r="Q341" i="3" s="1"/>
  <c r="Q289" i="3"/>
  <c r="Q288" i="3" s="1"/>
  <c r="Q287" i="3" s="1"/>
  <c r="Q37" i="3" l="1"/>
  <c r="Q34" i="3" s="1"/>
  <c r="Q324" i="3"/>
  <c r="Q323" i="3" s="1"/>
  <c r="Q322" i="3" s="1"/>
  <c r="Q321" i="3" s="1"/>
  <c r="Q320" i="3" s="1"/>
  <c r="Q319" i="3" l="1"/>
  <c r="Q318" i="3" s="1"/>
  <c r="Q219" i="3"/>
  <c r="Q200" i="3" s="1"/>
  <c r="Q33" i="3"/>
  <c r="Q32" i="3" s="1"/>
  <c r="Q18" i="3" s="1"/>
  <c r="Q17" i="3" s="1"/>
  <c r="Q9" i="3" l="1"/>
  <c r="C13" i="13"/>
  <c r="Q8" i="3" l="1"/>
  <c r="Q379" i="3" s="1"/>
  <c r="J11" i="5" l="1"/>
  <c r="K12" i="5"/>
  <c r="I14" i="5"/>
  <c r="I13" i="5" s="1"/>
  <c r="J15" i="5"/>
  <c r="J14" i="5" s="1"/>
  <c r="J13" i="5" s="1"/>
  <c r="I19" i="5"/>
  <c r="I26" i="5"/>
  <c r="J26" i="5"/>
  <c r="J29" i="5"/>
  <c r="J28" i="5" s="1"/>
  <c r="I29" i="5"/>
  <c r="I31" i="5"/>
  <c r="I34" i="5"/>
  <c r="I33" i="5" s="1"/>
  <c r="J37" i="5"/>
  <c r="J36" i="5" s="1"/>
  <c r="I38" i="5"/>
  <c r="I37" i="5" s="1"/>
  <c r="I36" i="5" s="1"/>
  <c r="I42" i="5"/>
  <c r="J43" i="5"/>
  <c r="J42" i="5" s="1"/>
  <c r="J41" i="5" s="1"/>
  <c r="I44" i="5"/>
  <c r="I46" i="5"/>
  <c r="I49" i="5"/>
  <c r="I48" i="5" s="1"/>
  <c r="J49" i="5"/>
  <c r="J48" i="5" s="1"/>
  <c r="I51" i="5"/>
  <c r="I55" i="5"/>
  <c r="I54" i="5" s="1"/>
  <c r="I53" i="5" s="1"/>
  <c r="I58" i="5"/>
  <c r="I61" i="5"/>
  <c r="I60" i="5" s="1"/>
  <c r="I63" i="5"/>
  <c r="I64" i="5"/>
  <c r="I67" i="5"/>
  <c r="I70" i="5"/>
  <c r="J72" i="5"/>
  <c r="J70" i="5" s="1"/>
  <c r="I80" i="5"/>
  <c r="I82" i="5"/>
  <c r="J86" i="5"/>
  <c r="J84" i="5" s="1"/>
  <c r="I87" i="5"/>
  <c r="I84" i="5" s="1"/>
  <c r="J89" i="5"/>
  <c r="J90" i="5"/>
  <c r="I91" i="5"/>
  <c r="I94" i="5"/>
  <c r="I96" i="5"/>
  <c r="I100" i="5"/>
  <c r="I104" i="5"/>
  <c r="I103" i="5" s="1"/>
  <c r="I107" i="5"/>
  <c r="I106" i="5" s="1"/>
  <c r="I110" i="5"/>
  <c r="I112" i="5"/>
  <c r="I115" i="5"/>
  <c r="I114" i="5" s="1"/>
  <c r="I118" i="5"/>
  <c r="J150" i="5"/>
  <c r="I152" i="5"/>
  <c r="I151" i="5" s="1"/>
  <c r="I159" i="5"/>
  <c r="I156" i="5" s="1"/>
  <c r="I160" i="5"/>
  <c r="I98" i="5" l="1"/>
  <c r="I90" i="5" s="1"/>
  <c r="I89" i="5" s="1"/>
  <c r="J25" i="5"/>
  <c r="I57" i="5"/>
  <c r="I28" i="5"/>
  <c r="I25" i="5" s="1"/>
  <c r="I41" i="5"/>
  <c r="I40" i="5" s="1"/>
  <c r="I79" i="5"/>
  <c r="J40" i="5"/>
  <c r="I92" i="5"/>
  <c r="J34" i="11"/>
  <c r="J33" i="11" s="1"/>
  <c r="J31" i="11"/>
  <c r="J30" i="11" s="1"/>
  <c r="J29" i="11" s="1"/>
  <c r="J24" i="11" s="1"/>
  <c r="J13" i="11" s="1"/>
  <c r="J27" i="11"/>
  <c r="J26" i="11" s="1"/>
  <c r="J25" i="11" s="1"/>
  <c r="J20" i="11"/>
  <c r="J19" i="11"/>
  <c r="J17" i="11"/>
  <c r="J15" i="11"/>
  <c r="E15" i="7"/>
  <c r="N165" i="5"/>
  <c r="L95" i="5"/>
  <c r="L94" i="5" s="1"/>
  <c r="L93" i="5"/>
  <c r="L92" i="5" s="1"/>
  <c r="M89" i="5"/>
  <c r="L84" i="5"/>
  <c r="M61" i="5"/>
  <c r="M57" i="5"/>
  <c r="L57" i="5"/>
  <c r="L40" i="5"/>
  <c r="M25" i="5"/>
  <c r="L25" i="5"/>
  <c r="L13" i="5"/>
  <c r="J12" i="5" l="1"/>
  <c r="M12" i="5"/>
  <c r="M164" i="5" s="1"/>
  <c r="M165" i="5" s="1"/>
  <c r="I12" i="5"/>
  <c r="I164" i="5" s="1"/>
  <c r="I165" i="5" s="1"/>
  <c r="I166" i="5" s="1"/>
  <c r="L91" i="5"/>
  <c r="L89" i="5" s="1"/>
  <c r="L12" i="5"/>
  <c r="L164" i="5" l="1"/>
</calcChain>
</file>

<file path=xl/sharedStrings.xml><?xml version="1.0" encoding="utf-8"?>
<sst xmlns="http://schemas.openxmlformats.org/spreadsheetml/2006/main" count="5048" uniqueCount="888">
  <si>
    <t xml:space="preserve"> </t>
  </si>
  <si>
    <t>21 сентября 2018 г.</t>
  </si>
  <si>
    <t>(расшифровка подписи)</t>
  </si>
  <si>
    <t>(подпись)</t>
  </si>
  <si>
    <t>Ответственный исполнитель</t>
  </si>
  <si>
    <t/>
  </si>
  <si>
    <t>Начальник бюджетного отдела</t>
  </si>
  <si>
    <t>Итого</t>
  </si>
  <si>
    <t>730</t>
  </si>
  <si>
    <t>1110300650</t>
  </si>
  <si>
    <t>Обслуживание муниципального долга</t>
  </si>
  <si>
    <t>Обслуживание государственного (муниципального) долга</t>
  </si>
  <si>
    <t>700</t>
  </si>
  <si>
    <t>Обеспечение своевременности и полноты исполнения долговых обязательств</t>
  </si>
  <si>
    <t>1110300000</t>
  </si>
  <si>
    <t>Основное мероприятие "Обеспеченности сбалансированности и устойчивости бюджета городского поселения Монино"</t>
  </si>
  <si>
    <t>1110000000</t>
  </si>
  <si>
    <t>Подпрограмма "Управление муниципальными финансами"</t>
  </si>
  <si>
    <t>1100000000</t>
  </si>
  <si>
    <t>Муниципальная программа городского поселения Монино "Эффективная власть городского поселения Монино"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</si>
  <si>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</si>
  <si>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</si>
  <si>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1000200200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</si>
  <si>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</si>
  <si>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</si>
  <si>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 и услуг для обеспечения государственных (муниципальных) нужд</t>
  </si>
  <si>
    <t>200</t>
  </si>
  <si>
    <t>Информирование населения городского поселения Монино об основных событиях социально-экономического развития и общественно-политической жизни в электронных СМИ, а именно на официальном интернет-сайте Администрации городского поселения Монино monino-city.ru;</t>
  </si>
  <si>
    <t>1000200000</t>
  </si>
  <si>
    <t>Информирование населения городского поселения Монино о деятельности органов местного самоуправления в электронных средствах массовой информации (Интернет издание, телевидение)</t>
  </si>
  <si>
    <t>1000100100</t>
  </si>
  <si>
    <t>Размещение официальной информации органов иестного самоуправления</t>
  </si>
  <si>
    <t>1000100000</t>
  </si>
  <si>
    <t>Основное мероприятие "Опубликование муниципальных правовых актов и иных официальных документов и информирование населения об основных событиях социально-экономического развития и общественно-политической жизни гп Монино" 
.</t>
  </si>
  <si>
    <t>1000000000</t>
  </si>
  <si>
    <t>Муниципальная программа городского поселения Монино "Развитие системы информирования населения о деятельности органов местного самоуправления городского поселения Монино"</t>
  </si>
  <si>
    <t>Периодическая печать и издательства</t>
  </si>
  <si>
    <t>СРЕДСТВА МАССОВОЙ ИНФОРМАЦИИ</t>
  </si>
  <si>
    <t>9900000020</t>
  </si>
  <si>
    <t>Исполнение судебных актов</t>
  </si>
  <si>
    <t>830</t>
  </si>
  <si>
    <t>Иные бюджетные ассигнования</t>
  </si>
  <si>
    <t>800</t>
  </si>
  <si>
    <t>Оплата исполнительного листа</t>
  </si>
  <si>
    <t>9900000000</t>
  </si>
  <si>
    <t>Непрограммные расходы бюджета городского поселения Монино</t>
  </si>
  <si>
    <t>05105S4460</t>
  </si>
  <si>
    <t>Капитальные вложения в объекты социальной и инженерной инфраструктуры на территории военных городков</t>
  </si>
  <si>
    <t>05105S0300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</si>
  <si>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</si>
  <si>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0510500000</t>
  </si>
  <si>
    <t>Основное мероприятие "Развитие материально-технической базы в сфере физической культуры и спорта"</t>
  </si>
  <si>
    <t>0510103590</t>
  </si>
  <si>
    <t>Субсидии бюджетным учреждениям</t>
  </si>
  <si>
    <t>610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</si>
  <si>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</si>
  <si>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</si>
  <si>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деятельности муниципального учреждения физической культуры и спорта</t>
  </si>
  <si>
    <t>0510100000</t>
  </si>
  <si>
    <t>Основное мероприятие "Привлечение различных категорий населения к спорту, организация работы спортивных секций"</t>
  </si>
  <si>
    <t>0510000000</t>
  </si>
  <si>
    <t>Подпрограмма "Развитие физической культуры и спорта"</t>
  </si>
  <si>
    <t>0500000000</t>
  </si>
  <si>
    <t>Муниципальная программа городского поселения Монино "Спорт городского поселения Монино"</t>
  </si>
  <si>
    <t>Физическая культура</t>
  </si>
  <si>
    <t>ФИЗИЧЕСКАЯ КУЛЬТУРА И СПОРТ</t>
  </si>
  <si>
    <t>Социальное обеспечение населения</t>
  </si>
  <si>
    <t>1120400010</t>
  </si>
  <si>
    <t>Социальные выплаты гражданам, кроме публичных нормативных социальных выплат</t>
  </si>
  <si>
    <t>320</t>
  </si>
  <si>
    <t>Социальное обеспечение и иные выплаты населению</t>
  </si>
  <si>
    <t>300</t>
  </si>
  <si>
    <t>Организация выплаты пенсии за выслугу лет лицам,замещающим муниципальные должности</t>
  </si>
  <si>
    <t>1120400000</t>
  </si>
  <si>
    <t>Основное мероприятие "Совершенствование мотивации муниципальных служащих"</t>
  </si>
  <si>
    <t>1120000000</t>
  </si>
  <si>
    <t>Подпрограмма "Совершенствование муниципальной службы"</t>
  </si>
  <si>
    <t>Пенсионное обеспечение</t>
  </si>
  <si>
    <t>СОЦИАЛЬНАЯ ПОЛИТИКА</t>
  </si>
  <si>
    <t>06206S0300</t>
  </si>
  <si>
    <t>0620662560</t>
  </si>
  <si>
    <t>Проведение капитального ремонта здания КДЦ "Дом офицеров"</t>
  </si>
  <si>
    <t>0620608020</t>
  </si>
  <si>
    <t>Экспертиза сметной документации.</t>
  </si>
  <si>
    <t>0620600990</t>
  </si>
  <si>
    <t>Строительный контроль</t>
  </si>
  <si>
    <t>0620600000</t>
  </si>
  <si>
    <t>Основное мероприятие "Капитальный ремонт здания КДЦ "Дом офицеров"</t>
  </si>
  <si>
    <t>06203S0440</t>
  </si>
  <si>
    <t>Софинансирование расходов на повышение заработной платы работникам муниципальных учреждений в сфере культуры</t>
  </si>
  <si>
    <t>0620300000</t>
  </si>
  <si>
    <t>Основное мероприятие "Повышение заработной платы работникам муниципальных учреждений в сфере культуры"</t>
  </si>
  <si>
    <t>0620204590</t>
  </si>
  <si>
    <t>Обеспечение деятельности МБУ ГПМ "Культурно -досуговый центр "Дом офицеров"</t>
  </si>
  <si>
    <t>0620200000</t>
  </si>
  <si>
    <t>Основное мероприятие "Организация культурно-досуговой деятельности"</t>
  </si>
  <si>
    <t>0620101000</t>
  </si>
  <si>
    <t>Проведение общепоселенческих  культурно-массовых мероприятий</t>
  </si>
  <si>
    <t>0620100000</t>
  </si>
  <si>
    <t>Основное мероприятие "Проведение культурно-массовых  мероприятий, конкурсов, фестивалей, выставок"</t>
  </si>
  <si>
    <t>0620000000</t>
  </si>
  <si>
    <t>Попрограмма ""Организация культурно-досуговой деятельности"</t>
  </si>
  <si>
    <t>06103S0440</t>
  </si>
  <si>
    <t>0610300000</t>
  </si>
  <si>
    <t>0610101590</t>
  </si>
  <si>
    <t>Обеспечение деятельности МБУ ГПМ "Монинская городская библиотека"</t>
  </si>
  <si>
    <t>0610100000</t>
  </si>
  <si>
    <t>Основное мероприятие "Обеспечение выполнения функций МБУ ГПМ  "Монинская городская библиотека"</t>
  </si>
  <si>
    <t>0610000000</t>
  </si>
  <si>
    <t>Подпрограмма "Развитие библиотечного дела"</t>
  </si>
  <si>
    <t>0600000000</t>
  </si>
  <si>
    <t>Муниципальная программа городского поселения Монино "Культура городского поселения Монино"</t>
  </si>
  <si>
    <t>Культура</t>
  </si>
  <si>
    <t>КУЛЬТУРА, КИНЕМАТОГРАФИЯ</t>
  </si>
  <si>
    <t>0520500080</t>
  </si>
  <si>
    <t>Премии и гранты</t>
  </si>
  <si>
    <t>350</t>
  </si>
  <si>
    <t>Премия С.А. Красовского</t>
  </si>
  <si>
    <t>0520500000</t>
  </si>
  <si>
    <t>Основное мероприятие "Формирование целостной системы поддержки обладающей лидерскими навыками, иинциативной талантливой молодежи"</t>
  </si>
  <si>
    <t>0520102590</t>
  </si>
  <si>
    <t>Обеспечение деятельности МБУ ГПМ "Молодежный спортивно-патриотический центр "Крылья"</t>
  </si>
  <si>
    <t>0520100000</t>
  </si>
  <si>
    <t>Основное мероприятие "Организация досуга детей, подростков и молодежи"</t>
  </si>
  <si>
    <t>0520000000</t>
  </si>
  <si>
    <t>Подпрограмма "Молодое поколение"</t>
  </si>
  <si>
    <t>Молодежная политика</t>
  </si>
  <si>
    <t>ОБРАЗОВАНИЕ</t>
  </si>
  <si>
    <t>1220600100</t>
  </si>
  <si>
    <t>Транспортировка в морг</t>
  </si>
  <si>
    <t>1220600000</t>
  </si>
  <si>
    <t>Основное мероприятие "Транспортировка тела умершего в морг"</t>
  </si>
  <si>
    <t>1220405590</t>
  </si>
  <si>
    <t>Обеспечение деятельности МБУ ГПМ "Монинский ритуал"</t>
  </si>
  <si>
    <t>1220400000</t>
  </si>
  <si>
    <t>Основное мероприятие "Содержание мемориального кладбища и мест захоранения"</t>
  </si>
  <si>
    <t>1220206050</t>
  </si>
  <si>
    <t>Ликвидация свалок, спил сухостойких деревьев, борьба с борщевиком, защита от безнадзорных животных, содержание площадок.</t>
  </si>
  <si>
    <t>1220200000</t>
  </si>
  <si>
    <t>Основное мероприятие "Санитарное содержание территорий. Повышение качества услуг по содержанию детского игрового оборудования, малых архитектурных форм".</t>
  </si>
  <si>
    <t>1220161470</t>
  </si>
  <si>
    <t>Погашение кредиторской задолженности за выполненные работы по приобретению и устройству детских игровых площадок на территориях военных городков Московской области</t>
  </si>
  <si>
    <t>1220100000</t>
  </si>
  <si>
    <t>Основное мероприятие "Создание благоприятных условий для проживания и отдыха населения"</t>
  </si>
  <si>
    <t>1220000000</t>
  </si>
  <si>
    <t>Подпрограмма «Благоустройство и озеленение территории городского поселения Монино"</t>
  </si>
  <si>
    <t>12102S1460</t>
  </si>
  <si>
    <t>Благоустройство общественных территорий в военных городках Московской области</t>
  </si>
  <si>
    <t>1210206020</t>
  </si>
  <si>
    <t>1210206010</t>
  </si>
  <si>
    <t>Экспертиза сметной документации</t>
  </si>
  <si>
    <t>1210200000</t>
  </si>
  <si>
    <t>Основное мероприятие "Благоустройство общественных территорий"</t>
  </si>
  <si>
    <t>12101S1350</t>
  </si>
  <si>
    <t>Комплексное благоустройство территорий муниципальных образований Московской области</t>
  </si>
  <si>
    <t>1210106070</t>
  </si>
  <si>
    <t>Установка детских игровых площадок</t>
  </si>
  <si>
    <t>1210100000</t>
  </si>
  <si>
    <t>Основное мероприятие "Благоустройство дворовых территорий"</t>
  </si>
  <si>
    <t>1210000000</t>
  </si>
  <si>
    <t>Подпрограмма «Комфортная городская среда"</t>
  </si>
  <si>
    <t>1200000000</t>
  </si>
  <si>
    <t>Муниципальная программа городского поселения Монино "Формирование современной городской среды городского поселения Монино"</t>
  </si>
  <si>
    <t>0700500500</t>
  </si>
  <si>
    <t>Уплата налогов, сборов и иных платежей</t>
  </si>
  <si>
    <t>850</t>
  </si>
  <si>
    <t>Оплата за уличное освещение и содержание объектов уличного освещения</t>
  </si>
  <si>
    <t>0700500000</t>
  </si>
  <si>
    <t>Основное мероприятие "Содержание объектов наружного освещения"</t>
  </si>
  <si>
    <t>07004S0300</t>
  </si>
  <si>
    <t>0700400400</t>
  </si>
  <si>
    <t>Оплата экспертизы сметной документации</t>
  </si>
  <si>
    <t>0700400000</t>
  </si>
  <si>
    <t>Основное мероприятие "Капитальный ремонт объектов наружного освещения"</t>
  </si>
  <si>
    <t>0700000000</t>
  </si>
  <si>
    <t xml:space="preserve">Муниципальная программа городского поселения Монино "Энергосбережение и повышение энергетической эффективности на территории городского поселения Монино" </t>
  </si>
  <si>
    <t>Благоустройство</t>
  </si>
  <si>
    <t>04001S0300</t>
  </si>
  <si>
    <t>0400100140</t>
  </si>
  <si>
    <t>Строительный контроль при проведении ремонта инженерной инфраструктуры военных городков</t>
  </si>
  <si>
    <t>0400100130</t>
  </si>
  <si>
    <t xml:space="preserve">Экспертиза сметной документации </t>
  </si>
  <si>
    <t>0400100000</t>
  </si>
  <si>
    <t>Основное мероприятие "Капитальный ремонт объектов коммунальной  инфраструктуры"</t>
  </si>
  <si>
    <t>0400000000</t>
  </si>
  <si>
    <t>Муниципальная программа городского поселения Монино "Развитие жилищно-коммунального хозяйства"</t>
  </si>
  <si>
    <t>Коммунальное хозяйство</t>
  </si>
  <si>
    <t>9900000270</t>
  </si>
  <si>
    <t>Оплата исполнительного листа ООО "Вега"</t>
  </si>
  <si>
    <t>12301S0950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</si>
  <si>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</si>
  <si>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</si>
  <si>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Ремонт подъездов в многоквартирных домах</t>
  </si>
  <si>
    <t>1230100000</t>
  </si>
  <si>
    <t>Основное мероприятие «Приведение в надлежащее состояние подъездов в многоквартирных домах"</t>
  </si>
  <si>
    <t>1230000000</t>
  </si>
  <si>
    <t>Подпрограмма «Создание условий для обеспечения комфортного проживания жителей в многоквартирных домах Московской области»</t>
  </si>
  <si>
    <t>0400200270</t>
  </si>
  <si>
    <t>0400200260</t>
  </si>
  <si>
    <t>Оплата за содержание жилых помещений и коммунальные услуги (отопление) не заселенных жилых помещений муниципального жилищного фонда</t>
  </si>
  <si>
    <t>0400200210</t>
  </si>
  <si>
    <t>Расходы по оплате взносов на капитальный ремонт муниципального имущества</t>
  </si>
  <si>
    <t>0400200000</t>
  </si>
  <si>
    <t>Основное мероприятие "Капитальный ремонт многоквартирных домов"</t>
  </si>
  <si>
    <t>Жилищное хозяйство</t>
  </si>
  <si>
    <t>ЖИЛИЩНО-КОММУНАЛЬНОЕ ХОЗЯЙСТВО</t>
  </si>
  <si>
    <t>Связь и информатика</t>
  </si>
  <si>
    <t>12101L5550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</si>
  <si>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</si>
  <si>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1210106090</t>
  </si>
  <si>
    <t>1210106060</t>
  </si>
  <si>
    <t>Благоустройство и комплексный ремонт дворовой территории</t>
  </si>
  <si>
    <t>0200100210</t>
  </si>
  <si>
    <t>Установка дорожных знаков, горизонтальная разметка, установка искусственных неровностей,обеспечение безопасности дорожного движения</t>
  </si>
  <si>
    <t>0200100000</t>
  </si>
  <si>
    <t>Основное мероприятие "Совершенствование системы управления дорожным движением и мероприятия по снижению уровня аварийности в местах концентрации ДТП"</t>
  </si>
  <si>
    <t>0200000000</t>
  </si>
  <si>
    <t>Муниципальная программа городского поселения Монино "Обеспечение безопасности дорожного движения на территории городского поселения Монино"</t>
  </si>
  <si>
    <t>0100500420</t>
  </si>
  <si>
    <t>0100500000</t>
  </si>
  <si>
    <t>Основное мероприятие "Строительный контроль"</t>
  </si>
  <si>
    <t>0100400410</t>
  </si>
  <si>
    <t>0100400000</t>
  </si>
  <si>
    <t>0100300040</t>
  </si>
  <si>
    <t>Паспортизация  объектов дорожного хозяйства</t>
  </si>
  <si>
    <t>0100300000</t>
  </si>
  <si>
    <t>Основное мероприятие "Паспортизация дорог"</t>
  </si>
  <si>
    <t>01001S0240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</si>
  <si>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</si>
  <si>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0100100490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</si>
  <si>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из бюджета городского поселения Монино"</t>
  </si>
  <si>
    <t>0100100000</t>
  </si>
  <si>
    <t>Основное мероприятие "Строительство, реконструкция капитальный ремонт и ремонт автомобильных дорог общего пользования местного значения, внутриквартальных дорог, проездов и дворовых территорий"</t>
  </si>
  <si>
    <t>0100000000</t>
  </si>
  <si>
    <t>Муниципальная программа городского поселения Монино "Развитие сети автомобильных дорог  местного значения на территории городского поселения Монино"</t>
  </si>
  <si>
    <t>Дорожное хозяйство (дорожные фонды)</t>
  </si>
  <si>
    <t>НАЦИОНАЛЬНАЯ ЭКОНОМИКА</t>
  </si>
  <si>
    <t>0820300100</t>
  </si>
  <si>
    <t>Проведение мероприятий по обеспечению пожарной безопасности в границах городского поселения Монино</t>
  </si>
  <si>
    <t>0820300000</t>
  </si>
  <si>
    <t>Основное мероприятие "Обеспечение первичных мер пожарной безопасности"</t>
  </si>
  <si>
    <t>0820000000</t>
  </si>
  <si>
    <t>Подпрограмма "Обеспечение безопасности жизнедеятельности населения"</t>
  </si>
  <si>
    <t>0810400210</t>
  </si>
  <si>
    <t>Реализация других функций, связанных с обеспечением национальной безопасности и правоохранительной деятельности, информирование населения об угрозах террористического и экстремистского характера, профилактика наркомании и токсикомании</t>
  </si>
  <si>
    <t>0810400000</t>
  </si>
  <si>
    <t>Основное мероприятие "Профилактика терроризма и экстремизма"</t>
  </si>
  <si>
    <t>0810300320</t>
  </si>
  <si>
    <t>Развертывание аппаратно программного комплекса "Безопасный регион", развитие системы технических средств, задействованных в охране правопорядка</t>
  </si>
  <si>
    <t>0810300000</t>
  </si>
  <si>
    <t>Основное мероприятие "Поддержание правопорядка на улицах и в других общественных местах"</t>
  </si>
  <si>
    <t>0810200220</t>
  </si>
  <si>
    <t>Подготовка волонтеров, изготовление наглядной агитации, приобретение краски</t>
  </si>
  <si>
    <t>0810200000</t>
  </si>
  <si>
    <t>Основное мероприятие "Профилактика наркомании и токсикомании, пропаганда здорового образа жизни"</t>
  </si>
  <si>
    <t>0810100120</t>
  </si>
  <si>
    <t>Проведение круглых столов, издание печатной продукции, видеоматериалов, проведение конкурсов</t>
  </si>
  <si>
    <t>0810100000</t>
  </si>
  <si>
    <t>Основное мероприятие "Совершенствование форм профилактики преступлений и иных правонарушений"</t>
  </si>
  <si>
    <t>0810000000</t>
  </si>
  <si>
    <t>Подпрограмма " Профилактика преступлений и иных правонарушений на территории городского поселения Монино"</t>
  </si>
  <si>
    <t>0800000000</t>
  </si>
  <si>
    <t>Муниципальная программа городского поселения Монино "Безопасность городского поселения Монино"</t>
  </si>
  <si>
    <t>Другие вопросы в области национальной безопасности и правоохранительной деятельности</t>
  </si>
  <si>
    <t>0820400100</t>
  </si>
  <si>
    <t>Мероприятия по гражданской обороне</t>
  </si>
  <si>
    <t>0820400000</t>
  </si>
  <si>
    <t>Основное мероприятие "Обеспечение мероприятий гражданской обороны"</t>
  </si>
  <si>
    <t>0820200100</t>
  </si>
  <si>
    <t>Развитие и совершенствование систем оповещения и информирования населения</t>
  </si>
  <si>
    <t>0820200000</t>
  </si>
  <si>
    <t>Основное мероприятие "Организация и осуществление мероприятий по территориальной и гражданской обороне, защите населения от чрезвычайных ситуаций природного и техногенного характера"</t>
  </si>
  <si>
    <t>0820100300</t>
  </si>
  <si>
    <t>Обеспечение безопасности людей на водных объектах, охрана их жизни и здоровья</t>
  </si>
  <si>
    <t>0820100200</t>
  </si>
  <si>
    <t xml:space="preserve">Взаимодействие с Аварийно-спасательными формированиями </t>
  </si>
  <si>
    <t>0820100100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</si>
  <si>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</si>
  <si>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0820100000</t>
  </si>
  <si>
    <t>Основное мероприятие "Снижение рисков и смягчение последствий ЧС природного и техногенного характера"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</si>
  <si>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</si>
  <si>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</si>
  <si>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9500051180</t>
  </si>
  <si>
    <t>Расходы на выплаты персоналу государственных (муниципальных) органов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</si>
  <si>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</si>
  <si>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</si>
  <si>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</si>
  <si>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Субвенции на осуществление первичного воинского учета на территориях, где отсутствуют военные комиссариаты</t>
  </si>
  <si>
    <t>9500000000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</si>
  <si>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</si>
  <si>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Мобилизационная и вневойсковая подготовка</t>
  </si>
  <si>
    <t>НАЦИОНАЛЬНАЯ ОБОРОНА</t>
  </si>
  <si>
    <t>1140100130</t>
  </si>
  <si>
    <t xml:space="preserve"> Обеспечение деятельности  МКУ ГПМ АХУ</t>
  </si>
  <si>
    <t>1140100120</t>
  </si>
  <si>
    <t>Обеспечение деятельности  МКУ ГПИ "Централизованная бухгалтерия"</t>
  </si>
  <si>
    <t>1140100000</t>
  </si>
  <si>
    <t>Основное мероприятие "Организация осуществления функций  и полномочий муниципальными органами, казенными учреждениями"</t>
  </si>
  <si>
    <t>1140000000</t>
  </si>
  <si>
    <t>Подпрограмма "Обеспечение деятельности Главы городского поселения,Администрации, МКУ ГПМ "ЦБ", МКУ ГПМ "АХУ"</t>
  </si>
  <si>
    <t>1130200210</t>
  </si>
  <si>
    <t>Постановка на кадастровый учет</t>
  </si>
  <si>
    <t>1130200000</t>
  </si>
  <si>
    <t>Основное мероприятие "Постановка на кадастровый учет"</t>
  </si>
  <si>
    <t>1130100140</t>
  </si>
  <si>
    <t>Оценка рыночной стоимости имущества</t>
  </si>
  <si>
    <t>1130100000</t>
  </si>
  <si>
    <t>Основное мероприятие "Повышение доходности бюджета городского поселения Монино отиспользования и реализации муниципального имущества и земельных участков"</t>
  </si>
  <si>
    <t>1130000000</t>
  </si>
  <si>
    <t>Подпрограмма "Развитие муниципального имущественного комплекса"</t>
  </si>
  <si>
    <t>1110280060</t>
  </si>
  <si>
    <t>Иные межбюджетные трансферты</t>
  </si>
  <si>
    <t>540</t>
  </si>
  <si>
    <t>Межбюджетные трансферты</t>
  </si>
  <si>
    <t>500</t>
  </si>
  <si>
    <t>Передача  полномочий по определению поставщиков (подрядчиков, исполнителей) Администрации Щелковского муниципального района</t>
  </si>
  <si>
    <t>1110200000</t>
  </si>
  <si>
    <t>Основное мероприятие "Повышение эффективности бюджетных расходов"</t>
  </si>
  <si>
    <t>Другие общегосударственные вопросы</t>
  </si>
  <si>
    <t>9900000900</t>
  </si>
  <si>
    <t>Резервные средства</t>
  </si>
  <si>
    <t>870</t>
  </si>
  <si>
    <t>Резервный фонд местных администраций</t>
  </si>
  <si>
    <t>Резервные фонды</t>
  </si>
  <si>
    <t>9500000500</t>
  </si>
  <si>
    <t>Руководитель контрольно-счетной палаты муниципального образования и его заместителей</t>
  </si>
  <si>
    <t>9500000440</t>
  </si>
  <si>
    <t>Центральный аппарат Контрольно-счетной палаты муниципального образования</t>
  </si>
  <si>
    <t>1110280110</t>
  </si>
  <si>
    <t>Передача  полномочий Администрации Щелковского муниципального района по составлению и исполнению бюджета городского поселения Монино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</si>
  <si>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</si>
  <si>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1220780080</t>
  </si>
  <si>
    <t>Передача полномочий по выдаче разрешений на вырубку (снос), обрезку зеленых насаждений</t>
  </si>
  <si>
    <t>1220700000</t>
  </si>
  <si>
    <t>Основное мероприятие "Передача полномочий по выдаче разрешений на вырубку (снос), обрезку зеленых насаждений"</t>
  </si>
  <si>
    <t>1220380070</t>
  </si>
  <si>
    <t>Передача  полномочий по выдаче ордеров на проведение земляных работ Аминистрации Щёлковского района</t>
  </si>
  <si>
    <t>1220300000</t>
  </si>
  <si>
    <t>Основное мероприятие "Работа по выдаче ордера на производство земляных работ"</t>
  </si>
  <si>
    <t>1140100110</t>
  </si>
  <si>
    <t>Обеспечение деятельности Администрации городского поселения Монино</t>
  </si>
  <si>
    <t>1120500720</t>
  </si>
  <si>
    <t>Совершенствование профессионального развития муниципальных служащих</t>
  </si>
  <si>
    <t>1120500000</t>
  </si>
  <si>
    <t>Основное мероприятие "Совершенствование профессионального развития муниципальных служащих"</t>
  </si>
  <si>
    <t>1120100700</t>
  </si>
  <si>
    <t>Взнос в Совет муниципальных образований</t>
  </si>
  <si>
    <t>1120100000</t>
  </si>
  <si>
    <t>Основное мероприятие "Развитие нормативной правовой базы городского поселения Монино по вопросам муниципальной службы"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</si>
  <si>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</si>
  <si>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9500009010</t>
  </si>
  <si>
    <t>Председатель представительного органа муниципального образования</t>
  </si>
  <si>
    <t>9500000400</t>
  </si>
  <si>
    <t>Центральный аппарат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</si>
  <si>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</si>
  <si>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1140100300</t>
  </si>
  <si>
    <t>Обеспечние деятельности Главы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</si>
  <si>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</si>
  <si>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</si>
  <si>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</si>
  <si>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</si>
  <si>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</si>
  <si>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РЗ, ПР</t>
  </si>
  <si>
    <t>Наименование показателя</t>
  </si>
  <si>
    <t xml:space="preserve"> и непрограммным направлениям деятельности), группам и подгруппам видов расходов классификации </t>
  </si>
  <si>
    <t xml:space="preserve">Городское поселение Монино Щелковского муниципального района Московской области </t>
  </si>
  <si>
    <t xml:space="preserve">Распределение бюджетных ассигнований по разделам, подразделам, целевым статьям (муниципальным программам </t>
  </si>
  <si>
    <t>Приложение № 7</t>
  </si>
  <si>
    <t>129</t>
  </si>
  <si>
    <t>Контрольно-счетная палата ГП Монино</t>
  </si>
  <si>
    <t>Совет депутатов городского посления Монино</t>
  </si>
  <si>
    <t>Администрация ГП Монино</t>
  </si>
  <si>
    <t>Код</t>
  </si>
  <si>
    <t>ИТОГО НЕПРОГРАММНЫХ РАСХОДОВ</t>
  </si>
  <si>
    <t>ИТОГО ПО МУНИЦИПАЛЬНЫМ ПРОГРАММАМ ПОСЕЛЕНИЯ</t>
  </si>
  <si>
    <t xml:space="preserve">  и непрограммным направлениям деятельности), группам и подгруппам видов расходов классификации</t>
  </si>
  <si>
    <t>Приложение 1</t>
  </si>
  <si>
    <t>Коды</t>
  </si>
  <si>
    <t>Наименования</t>
  </si>
  <si>
    <r>
      <t xml:space="preserve">Сумма                            </t>
    </r>
    <r>
      <rPr>
        <sz val="12"/>
        <rFont val="Times New Roman"/>
        <family val="1"/>
        <charset val="204"/>
      </rPr>
      <t>(тыс. руб.)</t>
    </r>
  </si>
  <si>
    <t>Сумма доходов</t>
  </si>
  <si>
    <t>Бюджет МинФина</t>
  </si>
  <si>
    <t xml:space="preserve">Корректировка на публ. слуш </t>
  </si>
  <si>
    <t>1</t>
  </si>
  <si>
    <t>2</t>
  </si>
  <si>
    <t>3</t>
  </si>
  <si>
    <t>000</t>
  </si>
  <si>
    <t>00</t>
  </si>
  <si>
    <t>00000</t>
  </si>
  <si>
    <t>0000</t>
  </si>
  <si>
    <t xml:space="preserve"> НАЛОГОВЫЕ И НЕНАЛОГОВЫЕ ДОХОДЫ</t>
  </si>
  <si>
    <t>182</t>
  </si>
  <si>
    <t>01</t>
  </si>
  <si>
    <t>НАЛОГИ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</si>
  <si>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</si>
  <si>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</si>
  <si>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</si>
  <si>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</si>
  <si>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</si>
  <si>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</si>
  <si>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</si>
  <si>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</si>
  <si>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</si>
  <si>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02040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</si>
  <si>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</si>
  <si>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</si>
  <si>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</si>
  <si>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</si>
  <si>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02230</t>
  </si>
  <si>
    <t xml:space="preserve">Доходы от уплаты акцизов на дизельное топливо,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местные бюджеты </t>
  </si>
  <si>
    <t>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</si>
  <si>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</si>
  <si>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</si>
  <si>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</si>
  <si>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02260</t>
  </si>
  <si>
    <t>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</si>
  <si>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06</t>
  </si>
  <si>
    <t>НАЛОГИ НА ИМУЩЕСТВО</t>
  </si>
  <si>
    <t>01000</t>
  </si>
  <si>
    <t>Налог на имущество физических лиц</t>
  </si>
  <si>
    <t>01030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</si>
  <si>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</si>
  <si>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</si>
  <si>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06000</t>
  </si>
  <si>
    <t>Земельный налог</t>
  </si>
  <si>
    <t>06030</t>
  </si>
  <si>
    <t>земельный налог с организаций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</si>
  <si>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</si>
  <si>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</si>
  <si>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06040</t>
  </si>
  <si>
    <t>Земельный налог с физических лиц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</si>
  <si>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</si>
  <si>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</si>
  <si>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08</t>
  </si>
  <si>
    <t>ГОСУДАРСТВЕННАЯ ПОШЛИНА</t>
  </si>
  <si>
    <t>04000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</si>
  <si>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</si>
  <si>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</si>
  <si>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</si>
  <si>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09</t>
  </si>
  <si>
    <t>ЗАДОЛЖЕННОСТЬ И ПЕРЕРАСЧЕТЫ ПО ОТМЕНЕННЫМ НАЛОГАМ, СБОРАМ И ИНЫМ ОБЯЗАТЕЛЬНЫМ ПЛАТЕЖАМ</t>
  </si>
  <si>
    <t>001</t>
  </si>
  <si>
    <t xml:space="preserve">Налоги на имущество </t>
  </si>
  <si>
    <t>04050</t>
  </si>
  <si>
    <t>Земельный налог (по обязательствам, возникшим до 1 января 2006 года)</t>
  </si>
  <si>
    <t>04053</t>
  </si>
  <si>
    <t>Земельный налог (по обязательствам, возникшим до 1 января 2006 года), мобилизуемый на территориях городских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</si>
  <si>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</si>
  <si>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</si>
  <si>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</si>
  <si>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</si>
  <si>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</si>
  <si>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</si>
  <si>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</si>
  <si>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</si>
  <si>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05020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</si>
  <si>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</si>
  <si>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</si>
  <si>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</si>
  <si>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05070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</si>
  <si>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</si>
  <si>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05075</t>
  </si>
  <si>
    <t>Доходы от сдачи в аренду имущества, составляющего казну городских поселений (за исключением земельных участков)</t>
  </si>
  <si>
    <t>07000</t>
  </si>
  <si>
    <t>Платежи от государственных и муниципальных унитарных предприятий</t>
  </si>
  <si>
    <t>07010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</si>
  <si>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</si>
  <si>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</si>
  <si>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</si>
  <si>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</si>
  <si>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</si>
  <si>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</si>
  <si>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</si>
  <si>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</si>
  <si>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130</t>
  </si>
  <si>
    <t>Доходы от компенсации затрат государства</t>
  </si>
  <si>
    <t>02060</t>
  </si>
  <si>
    <t>Доходы, поступающие в порядке возмещения расходов, понесенных в связи с эксплуатацией федерального имущества</t>
  </si>
  <si>
    <t>02065</t>
  </si>
  <si>
    <t>Доходы, поступающие в порядке возмещения расходов, понесенных в связи с эксплуатацией имущества городских поселений</t>
  </si>
  <si>
    <t>14</t>
  </si>
  <si>
    <t>ДОХОДЫ ОТ ПРОДАЖИ МАТЕРИАЛЬНЫХ И НЕМАТЕРИАЛЬНЫХ АКТИВОВ</t>
  </si>
  <si>
    <t>Доходы от продажи квартир</t>
  </si>
  <si>
    <t>01050</t>
  </si>
  <si>
    <t>410</t>
  </si>
  <si>
    <t>Доходы от продажи квартир, находящихся в собственности городских поселений</t>
  </si>
  <si>
    <t>Доходы    от    реализации     имущества, находящегося в государственной и
муниципальной собственности (за исключением имущества бюджетных и автономных учреждений, а также имущества
государственных и муниципальных унитарных предприятий, в том числе казенных)</t>
  </si>
  <si>
    <t>02050</t>
  </si>
  <si>
    <t>10</t>
  </si>
  <si>
    <t>Доходы    от    реализации     имущества, находящегося  в  собственности  поселений (за исключением  имущества  бюджетных и автономных учреждений, а также  имущества муниципальных  унитарных   предприятий, в том числе казенных), в  части  реализации основных средств по указанному имуществу</t>
  </si>
  <si>
    <t>02053</t>
  </si>
  <si>
    <t>Доходы    от    реализации    иного имущества, находящегося  в  собственности  поселений (за исключением  имущества  бюджетных и автономных учреждений, а также  имущества муниципальных  унитарных   предприятий, в том числе казенных), в  части 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</si>
  <si>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</si>
  <si>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</si>
  <si>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</si>
  <si>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</si>
  <si>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</si>
  <si>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06010</t>
  </si>
  <si>
    <t xml:space="preserve">Доходы от продажи земельных участков, государственная собственность на которые не разграничена </t>
  </si>
  <si>
    <t>06013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</si>
  <si>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</si>
  <si>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06026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</si>
  <si>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</si>
  <si>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16</t>
  </si>
  <si>
    <t>ШТРАФЫ, САНКЦИИ, ВОЗМЕЩЕНИЕ УЩЕРБА</t>
  </si>
  <si>
    <t>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</si>
  <si>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</si>
  <si>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30000</t>
  </si>
  <si>
    <t>Денежные взыскания (штрафы) за административные правонарушения в области дорожного движения</t>
  </si>
  <si>
    <t>90050</t>
  </si>
  <si>
    <t>Прочие поступления от денежных взысканий (штрафов) и иных сумм в возмещение ущерба, зачисляемые в бюджеты поселений</t>
  </si>
  <si>
    <t>06020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</si>
  <si>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</si>
  <si>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06025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</si>
  <si>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</si>
  <si>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51000</t>
  </si>
  <si>
    <t>02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</si>
  <si>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</si>
  <si>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51040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</si>
  <si>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</si>
  <si>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90000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</si>
  <si>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</si>
  <si>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</si>
  <si>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17</t>
  </si>
  <si>
    <t>ПРОЧИЕ НЕНАЛОГОВЫЕ ДОХОДЫ</t>
  </si>
  <si>
    <t>180</t>
  </si>
  <si>
    <t>Невыясненные поступления</t>
  </si>
  <si>
    <t>Невыясненные поступления, зачисляемые в бюджеты городских поселений</t>
  </si>
  <si>
    <t xml:space="preserve">Прочие неналоговые доходы </t>
  </si>
  <si>
    <t>05050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</si>
  <si>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</si>
  <si>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</si>
  <si>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</si>
  <si>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15000</t>
  </si>
  <si>
    <t>151</t>
  </si>
  <si>
    <t>Дотации бюджетам бюджетной системы Российской Федерации</t>
  </si>
  <si>
    <t>15001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</si>
  <si>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</si>
  <si>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</si>
  <si>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15002</t>
  </si>
  <si>
    <t>Дотации бюджетам 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</si>
  <si>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</si>
  <si>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19999</t>
  </si>
  <si>
    <t>Прочие дотации</t>
  </si>
  <si>
    <t>Прочие дотации бюджетам поселений</t>
  </si>
  <si>
    <t>Субсидии бюджетам бюджетной системы Российской Федерации (межбюджетные субсидии)</t>
  </si>
  <si>
    <t>02077</t>
  </si>
  <si>
    <t>Субсидия бюджетам на софинансирование капитальных вложений в объекты государственной (муниципальной собственности)</t>
  </si>
  <si>
    <t xml:space="preserve">02102 </t>
  </si>
  <si>
    <t>Субсидии бюджетам на закупку автотранспортных средств и коммунальной техники</t>
  </si>
  <si>
    <t>02102</t>
  </si>
  <si>
    <t>Субсидии бюджетам городских поселений на закупку автотранспортных средств и коммунальной техники</t>
  </si>
  <si>
    <t>02088</t>
  </si>
  <si>
    <t>Субсидии бюджетам муниципальных образований на 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</si>
  <si>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</si>
  <si>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</si>
  <si>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</si>
  <si>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02089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</si>
  <si>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</si>
  <si>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</si>
  <si>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</si>
  <si>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</si>
  <si>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25555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</si>
  <si>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</si>
  <si>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</si>
  <si>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29999</t>
  </si>
  <si>
    <t>Прочие субсидии</t>
  </si>
  <si>
    <t>Прочие субсидии бюджетам городских поселений</t>
  </si>
  <si>
    <t>40000</t>
  </si>
  <si>
    <t>49999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</si>
  <si>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</si>
  <si>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</si>
  <si>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35118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</si>
  <si>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</si>
  <si>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</si>
  <si>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19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</si>
  <si>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</si>
  <si>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 поселений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</si>
  <si>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</si>
  <si>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60010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</si>
  <si>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</si>
  <si>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ОТ ПРИНОСЯЩЕЙ ДОХОДЫ ДЕЯТЕЛЬНОСТИ</t>
  </si>
  <si>
    <t>Безвозмездные поступления от приносящей доход деятельности</t>
  </si>
  <si>
    <t>99050</t>
  </si>
  <si>
    <t>Прочие безвозмездные поступления учреждениям, находящимся в ведении органов местного самоуправления поселений</t>
  </si>
  <si>
    <t>18</t>
  </si>
  <si>
    <t>8</t>
  </si>
  <si>
    <t>50</t>
  </si>
  <si>
    <t xml:space="preserve">                          ИТОГО  ДОХОДОВ</t>
  </si>
  <si>
    <t>90</t>
  </si>
  <si>
    <t xml:space="preserve">                          ВСЕГО  ДОХОДОВ</t>
  </si>
  <si>
    <t>".</t>
  </si>
  <si>
    <t>Приложение 5</t>
  </si>
  <si>
    <t>Приложение 6</t>
  </si>
  <si>
    <t>Приложение 9</t>
  </si>
  <si>
    <t xml:space="preserve">по программным </t>
  </si>
  <si>
    <t>№ п/п</t>
  </si>
  <si>
    <t xml:space="preserve">Наименование </t>
  </si>
  <si>
    <t>Приложение №11</t>
  </si>
  <si>
    <t>I. Привлечение заимствований</t>
  </si>
  <si>
    <t xml:space="preserve">№ п/п </t>
  </si>
  <si>
    <t xml:space="preserve">Виды заимствований </t>
  </si>
  <si>
    <t>Объем привлечения средств в 2018 году (тыс. рублей)</t>
  </si>
  <si>
    <t>1.</t>
  </si>
  <si>
    <t>Муниципальные ценные бумаги</t>
  </si>
  <si>
    <t>2.</t>
  </si>
  <si>
    <t>Бюджетные кредиты, полученные от других бюджетов бюджетной системы Российской Федерации</t>
  </si>
  <si>
    <t>в том числе: бюджетные кредиты, предоставленные за счет средств бюджета Московской области на пополнение остатков средств на счетах бюджета</t>
  </si>
  <si>
    <t xml:space="preserve">3. </t>
  </si>
  <si>
    <t>Кредитные договоры и соглашения, заключенные от имени городского поселения Монино</t>
  </si>
  <si>
    <t>ИТОГО</t>
  </si>
  <si>
    <t>II. Погашение заимствований</t>
  </si>
  <si>
    <t>Объем средств, направляемых на погашение основной суммы долга  в 2018 году (тыс. рублей)</t>
  </si>
  <si>
    <t>Председатель Комитета по экономике и финансам,</t>
  </si>
  <si>
    <t>управлению имуществом и предпринимательству_____________Е.А.Шабельникова</t>
  </si>
  <si>
    <t>Приложение 12</t>
  </si>
  <si>
    <t>Наименование</t>
  </si>
  <si>
    <t>Дата принятия</t>
  </si>
  <si>
    <t xml:space="preserve">Всего сумма программы на 2017 год </t>
  </si>
  <si>
    <t>01 0 00 00000</t>
  </si>
  <si>
    <t>02 0 00 00000</t>
  </si>
  <si>
    <t>04 0 00 00000</t>
  </si>
  <si>
    <t>05 0 00 00000</t>
  </si>
  <si>
    <t>05 1 00 00000</t>
  </si>
  <si>
    <t>05 2 00 00000</t>
  </si>
  <si>
    <t>06 0 00 00000</t>
  </si>
  <si>
    <t>06 1 00 00000</t>
  </si>
  <si>
    <t>Подпрограмма "Организация культурно-досуговой деятельности"</t>
  </si>
  <si>
    <t>06 2 00 00000</t>
  </si>
  <si>
    <t>Подпрограмма "Развитие парковых территорий"</t>
  </si>
  <si>
    <t>06 3 00 00000</t>
  </si>
  <si>
    <t>07 0 00 00000</t>
  </si>
  <si>
    <t>08 0 00 00000</t>
  </si>
  <si>
    <t>Подпрграмма "Профилактика преступлений и иных правонарушений на территории городского поселения Монино"</t>
  </si>
  <si>
    <t>08 1 00 00000</t>
  </si>
  <si>
    <t>Подпрграмма "Обеспечение безопасности жизнедеятельности населения"</t>
  </si>
  <si>
    <t>08 2 00 00000</t>
  </si>
  <si>
    <t>10 0 00 00000</t>
  </si>
  <si>
    <t>11 0 00 00000</t>
  </si>
  <si>
    <t>11 1 00 00000</t>
  </si>
  <si>
    <t>11 2 00 00000</t>
  </si>
  <si>
    <t>Подпрграмма "Развитие муниципального имущественного комплекса</t>
  </si>
  <si>
    <t>11 3 00 00000</t>
  </si>
  <si>
    <t>11 4 00 00000</t>
  </si>
  <si>
    <t>12 0 00 00000</t>
  </si>
  <si>
    <t>(тыс.рублей)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</si>
  <si>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</si>
  <si>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</si>
  <si>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</si>
  <si>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</si>
  <si>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</si>
  <si>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</si>
  <si>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</si>
  <si>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</si>
  <si>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 xml:space="preserve">Дефицит бюджета городского поселения Монино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</si>
  <si>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</si>
  <si>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</si>
  <si>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</si>
  <si>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 xml:space="preserve">Получение кредитов от кредитных организаций в валюте Российской Федерации </t>
  </si>
  <si>
    <t>710</t>
  </si>
  <si>
    <t xml:space="preserve">Получение кредитов от кредитных организаций бюджетами городских поселений в валюте Российской Федерации </t>
  </si>
  <si>
    <t xml:space="preserve">Погашение кредитов от кредитных организаций в валюте Российской Федерации </t>
  </si>
  <si>
    <t xml:space="preserve">Погашение бюджетами городских поселений кредитов от кредитных организаций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</si>
  <si>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</si>
  <si>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кредитов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</si>
  <si>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</si>
  <si>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кредитов, предоставленных другими бюджетами бюджетной системы Российской Федерации</t>
  </si>
  <si>
    <t>Погашение бюджетами поселений кредитов, полученных от других бюджетов бюджетной системы Российской Федерации в валюте Российской Федерации</t>
  </si>
  <si>
    <t>05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</si>
  <si>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</si>
  <si>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</si>
  <si>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</si>
  <si>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</si>
  <si>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</si>
  <si>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городских 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</si>
  <si>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</si>
  <si>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</si>
  <si>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</si>
  <si>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</si>
  <si>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Иные источники внутреннего финансирования дефицита бюджета</t>
  </si>
  <si>
    <t>04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</si>
  <si>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</si>
  <si>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</si>
  <si>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 поселений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</si>
  <si>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Приложение № 4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</si>
  <si>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</si>
  <si>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001 </t>
  </si>
  <si>
    <t xml:space="preserve">2 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</si>
  <si>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</si>
  <si>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поселений от возврата бюджетными учреждениями остатков субсидий прошлых лет</t>
  </si>
  <si>
    <t>Мероприятия в области информатики и использования информационных систем</t>
  </si>
  <si>
    <t>Предоставление доступа к электронным сервисам цифровой инфраструктуры в сфере жилищно-коммунального хозяйства</t>
  </si>
  <si>
    <t>04004S0940</t>
  </si>
  <si>
    <t>Установка и замена бытовых приборов</t>
  </si>
  <si>
    <t>200 экспертиза минус</t>
  </si>
  <si>
    <t>20216</t>
  </si>
  <si>
    <t>Основное мероприятие "Благоустройство и содержание территории городского поселения Монино"</t>
  </si>
  <si>
    <t>Обеспечение деятельности МБУ ГПМ "Городское хозяйство"</t>
  </si>
  <si>
    <t>Приложение № 10</t>
  </si>
  <si>
    <t>Межбюджетные трансферты, предоставляемые из бюджета городского поселения Монино в 2018 году</t>
  </si>
  <si>
    <t>(тыс.руб.)</t>
  </si>
  <si>
    <t>Иные межбюджетные трансферты Щелковскому муниципальному району из бюджета городского поселения Монино на осуществление части полномочий по составлению и исполнению бюджета городского поселения Монино</t>
  </si>
  <si>
    <t>Иные межбюджетные трансферты Щелковскому муниципальному району из бюджета городского поселения Монино на осуществление полномочий по определению поставщиков (подрядчиков, исполнителей)</t>
  </si>
  <si>
    <t xml:space="preserve">ВСЕГО </t>
  </si>
  <si>
    <t>Приложение № 8</t>
  </si>
  <si>
    <t>06313</t>
  </si>
  <si>
    <t>06300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</si>
  <si>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</si>
  <si>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06310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</si>
  <si>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</si>
  <si>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</si>
  <si>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Основное мероприятие "Совершенствование мер по противодействию коррупции на муниципальной службе по кадровым вопросам"</t>
  </si>
  <si>
    <t>Повышение квалификации муниципальных служащих</t>
  </si>
  <si>
    <t>Основное мероприятие "Строительство, капитальный ремонт и ремонт тратуаров</t>
  </si>
  <si>
    <t>Основное мероприятие "Обустройство остановочных павильонов"</t>
  </si>
  <si>
    <t>Установка пешеходных переходов со светофорами</t>
  </si>
  <si>
    <t>Актуализация схем теплоснабжения</t>
  </si>
  <si>
    <t>Устройство резинового покрытия</t>
  </si>
  <si>
    <t>1003</t>
  </si>
  <si>
    <t>Муниципальная программа городского поселения Монино "Обеспечение жильем молодых семей"</t>
  </si>
  <si>
    <t>1300000000</t>
  </si>
  <si>
    <t>Предоставление молодым семьям социальных выплат на приобретение жилья</t>
  </si>
  <si>
    <t>1310100000</t>
  </si>
  <si>
    <t>Социальные выплаты из средств местного бюджета</t>
  </si>
  <si>
    <t>1310100030</t>
  </si>
  <si>
    <t xml:space="preserve"> Социальное обеспечение и иные выплаты населению</t>
  </si>
  <si>
    <t>к решению Совета депутатов городского поселения Монино от .2018 № -НПА</t>
  </si>
  <si>
    <t>"О  бюджете городского поселения Монино на 2019 год"</t>
  </si>
  <si>
    <t xml:space="preserve">к решению Совета депутатов городского поселения Монино от 2018 № -НПА </t>
  </si>
  <si>
    <t>Капитальный ремонт объектов наружного освещения</t>
  </si>
  <si>
    <t>бассейн</t>
  </si>
  <si>
    <t>Приложение  2</t>
  </si>
  <si>
    <t>Код администратора</t>
  </si>
  <si>
    <t>Код классификации доходов</t>
  </si>
  <si>
    <t>Наименование видов отдельных доходных источников</t>
  </si>
  <si>
    <t>Администрация городского поселения Монино</t>
  </si>
  <si>
    <t>1 11 05025 13 0000 120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</si>
  <si>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</si>
  <si>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</si>
  <si>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</si>
  <si>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</si>
  <si>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1 11 09045 13 0000 120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</si>
  <si>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</si>
  <si>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</si>
  <si>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</si>
  <si>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</si>
  <si>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1 13 02065 13 0000 130</t>
  </si>
  <si>
    <t>1 14 01050 13 0000 410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</si>
  <si>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</si>
  <si>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</si>
  <si>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</si>
  <si>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1 14 04050 13 0000 420</t>
  </si>
  <si>
    <t>Доходы от продажи нематериальных активов, находящихся в собственности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</si>
  <si>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</si>
  <si>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</si>
  <si>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r>
      <t>1 16 33050</t>
    </r>
    <r>
      <rPr>
        <sz val="11"/>
        <color theme="1"/>
        <rFont val="Times New Roman"/>
        <family val="1"/>
        <charset val="204"/>
      </rPr>
      <t xml:space="preserve"> 13</t>
    </r>
    <r>
      <rPr>
        <sz val="11"/>
        <rFont val="Times New Roman"/>
        <family val="1"/>
        <charset val="204"/>
      </rPr>
      <t xml:space="preserve"> 0000 140</t>
    </r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</si>
  <si>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</si>
  <si>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1 16 90050 13 0000 140</t>
  </si>
  <si>
    <t>1 17 01050 13 0000 180</t>
  </si>
  <si>
    <t>1 17 05050 13 0000 180</t>
  </si>
  <si>
    <t>Прочие неналоговые доходы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</si>
  <si>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</si>
  <si>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</si>
  <si>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</si>
  <si>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Межбюджетные 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</si>
  <si>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городских поселений</t>
  </si>
  <si>
    <t>Доходы бюджетов городских поселений от возврата иными организациями остатков субсидий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</si>
  <si>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</si>
  <si>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поселений</t>
  </si>
  <si>
    <t>007</t>
  </si>
  <si>
    <t>Финансовое управление Администрации Щелковского муниципального района</t>
  </si>
  <si>
    <t>Невыясненные поступления, зачисляемые в бюджеты городских поселений (зачисленные на единый счет № 40204, минуя счет № 40101 органа Федерального казначейства)</t>
  </si>
  <si>
    <t>Перечисления из бюджета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</si>
  <si>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Приложение № 3</t>
  </si>
  <si>
    <t>Прогнозный план приватизации имущества, находящегося  в муниципальной собственности городского поселения Монино, на 2016 год</t>
  </si>
  <si>
    <t>Наименование муниципального имущества</t>
  </si>
  <si>
    <t>Площадь объекта (кв.м.)</t>
  </si>
  <si>
    <t>Прогнозируемая цена (тыс. руб.)</t>
  </si>
  <si>
    <t>Предполагаемый срок приватизации</t>
  </si>
  <si>
    <t>Способ приватизации</t>
  </si>
  <si>
    <t>Жилые помещения, находящиеся в собственности поселений (комнаты в коммунальных квартирах)</t>
  </si>
  <si>
    <t>в течение года</t>
  </si>
  <si>
    <t>преимущественное право</t>
  </si>
  <si>
    <t>Прогнозный план</t>
  </si>
  <si>
    <t>Адрес земельного участка</t>
  </si>
  <si>
    <t>Площадь земельного участка (кв.м.)</t>
  </si>
  <si>
    <t>Категория земель</t>
  </si>
  <si>
    <t>Вид разрешенного использования</t>
  </si>
  <si>
    <t>Вид предоставления земельного участка</t>
  </si>
  <si>
    <t>Срок продажи</t>
  </si>
  <si>
    <t>Способ продажи</t>
  </si>
  <si>
    <t>в соответствии  с действующим законодательством</t>
  </si>
  <si>
    <t>под существующее здание магазина</t>
  </si>
  <si>
    <t>в течении года</t>
  </si>
  <si>
    <t>в соответствии с действующим законодательством</t>
  </si>
  <si>
    <t>ул Маслова (прод.магазин)</t>
  </si>
  <si>
    <t xml:space="preserve">Перечень главных администраторов источников внутреннего финансирования дефицита бюджета городского поселения Монино </t>
  </si>
  <si>
    <t>Код группы, подгруппы, статьи и вида источников</t>
  </si>
  <si>
    <t xml:space="preserve">Администрация городского поселения Монино </t>
  </si>
  <si>
    <t xml:space="preserve">Погашение бюджетами городских  поселений кредитов от кредитных организаций в валюте Российской Федерации 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</si>
  <si>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</si>
  <si>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кредитов,предоставленных другими бюджетами бюджетной системы Российской Федерации</t>
  </si>
  <si>
    <t>Погашение бюджетами городских поселений 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</si>
  <si>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</si>
  <si>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</si>
  <si>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 поселений</t>
  </si>
  <si>
    <t xml:space="preserve">Исполнение государственных и муниципальных гарантий 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</si>
  <si>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</si>
  <si>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х</t>
  </si>
  <si>
    <t>Установка и ремонт  контейнерных площадок для сбора ТКО</t>
  </si>
  <si>
    <t>Содержание площадок для сбора ТКО</t>
  </si>
  <si>
    <t>Подпрограмма "Обеспечение деятельности Главы городского поселения,Администрации,</t>
  </si>
  <si>
    <t>150</t>
  </si>
  <si>
    <t xml:space="preserve">Поступления доходов в бюджет городского поселения Монино  на 2019 год </t>
  </si>
  <si>
    <t>2 02 15001 13 0000 150</t>
  </si>
  <si>
    <t>2 02 15002 13 0000 150</t>
  </si>
  <si>
    <t>2 02 19999 13 0000 150</t>
  </si>
  <si>
    <t>2 02 20301 13 0000 150</t>
  </si>
  <si>
    <t>2 02 20216 13 0000 150</t>
  </si>
  <si>
    <t>2 02 29999 13 0000 150</t>
  </si>
  <si>
    <t>2 02 35118 13 0000 150</t>
  </si>
  <si>
    <t>2 02 45160 13 0000 150</t>
  </si>
  <si>
    <t>2 02 49999 13 0000 150</t>
  </si>
  <si>
    <t>2 18 60010 13 0000 150</t>
  </si>
  <si>
    <t>2 19 35118 13 0000 150</t>
  </si>
  <si>
    <t>2 19 45160 13 0000 150</t>
  </si>
  <si>
    <t>2 19 60010 13 0000 150</t>
  </si>
  <si>
    <t>к решению Совета депутатов городского поселения Монино от2018 №-НПА</t>
  </si>
  <si>
    <t>Перечень главных администраторов доходов бюджета городского поселения Монино на 2019 год</t>
  </si>
  <si>
    <t>к решению Совета депутатов городского поселения Монино от 2018 № -НПА</t>
  </si>
  <si>
    <t>Ведомственная структура расходов бюджета Городское поселение Монино Щелковского муниципального района Московской области  на 2019 год</t>
  </si>
  <si>
    <t>"О  бюджете городского поселения Монино на 2019год"</t>
  </si>
  <si>
    <t>к  решению Совета депутатов городского поселения Монино от 2018 № -НПА</t>
  </si>
  <si>
    <t>на 2019 год</t>
  </si>
  <si>
    <t xml:space="preserve">"О  бюджете городского поселения Монино на 2019 год"  </t>
  </si>
  <si>
    <t>продажи земельных участков в городском поселении Монино на 2019 год</t>
  </si>
  <si>
    <t>4</t>
  </si>
  <si>
    <t>земли населенных пунктов</t>
  </si>
  <si>
    <t>расходов бюджетов на 2019 год</t>
  </si>
  <si>
    <t>"О  бюджете  городского поселения Монино на 2019 год"</t>
  </si>
  <si>
    <t>к решению Совета депутатов городского поселения Монино от 2018 №  -НПА</t>
  </si>
  <si>
    <t xml:space="preserve">к решению Совета депутатов городского поселения Монино от 2018  № -НПА </t>
  </si>
  <si>
    <t xml:space="preserve"> "О   бюджете городского поселения Монино на 2019 год"</t>
  </si>
  <si>
    <t xml:space="preserve">К решению Совета депутатов городского поселения Монино от 2018  №-НПА </t>
  </si>
  <si>
    <t xml:space="preserve">Муниципальные программы городского поселения Монино на 2019 год                                                                                                                 </t>
  </si>
  <si>
    <t xml:space="preserve"> "О  бюджете  городского поселения Монино на 2019 год"</t>
  </si>
  <si>
    <t>Программа муниципальных внутренних заимствований городского поселения Монино  на 2019 год</t>
  </si>
  <si>
    <t>Программа  "Развитие сети автомобильных дорог  местного значения на территории городского поселения Монино" на 2019-2021 годы</t>
  </si>
  <si>
    <t>Программа "Обеспечение безопасности дорожного движения на территории городского поселения Монино" на 2019-2021 годы</t>
  </si>
  <si>
    <t>Сумма бюджетных средств на 2019 год</t>
  </si>
  <si>
    <t>Программа "Развитие жилищно-коммунального хозяйства городского поселения Монино" на 2018-2020 годы</t>
  </si>
  <si>
    <t>Программа "Спорт городского поселения Монино" на 2019-2021 годы</t>
  </si>
  <si>
    <t>Подпрограмма "Развитие физической культуры и спорта" на 2019-2021 годы</t>
  </si>
  <si>
    <t>"Культура городского поселения Монино" на 2019-2021 годы</t>
  </si>
  <si>
    <t>Программа "Энергосбережение и повышение энергетической эффективности на территории городского поселения Монино" на 2019-2021 годы</t>
  </si>
  <si>
    <t>Программа "Развитие системы информирования населения о деятельности органов местного самоуправления городского поселения Монино" на 2019-2021 годы</t>
  </si>
  <si>
    <t>Подпрограмма "Обеспечение деятельности Главы городского поселения Монино Администрации.</t>
  </si>
  <si>
    <t>Подпрограмма "Обеспечение деятельности Главы городского поселения, Администрации"</t>
  </si>
  <si>
    <t>003</t>
  </si>
  <si>
    <t>1 16 18050 13 0000 140</t>
  </si>
  <si>
    <t>Денежные взыскания (штрафы) за нарушение бюджетного законодательства (в части бюджетов городских поселений)</t>
  </si>
  <si>
    <t>1 16 33050 13 0000 140</t>
  </si>
  <si>
    <t>2 19 60010 13 0000 151</t>
  </si>
  <si>
    <t>Контрольно-счетная палата городского поселения Монино</t>
  </si>
  <si>
    <t>2 07 05030 13 0000 150</t>
  </si>
  <si>
    <t>2 18 05010 13 0000 150</t>
  </si>
  <si>
    <t xml:space="preserve">2 18 05030 13 0000 150 </t>
  </si>
  <si>
    <t>2 08 05000 13 0000 150</t>
  </si>
  <si>
    <t>2 02 25555 13 0000 150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</si>
  <si>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</si>
  <si>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2 19 25555 13 0000 150</t>
  </si>
  <si>
    <t>Программа "Безопасность городского поселения Монино" на 2017-2019 годы</t>
  </si>
  <si>
    <t>Программа "Эффективная власть городского поселения Монино" на 2019-2021 годы</t>
  </si>
  <si>
    <t xml:space="preserve">Муниципальная программа городского поселения Монино "Формирование современной городской среды городского поселения Монино"  на 2019-2021 годы </t>
  </si>
  <si>
    <t>Муниципальная программа городского поселения Монино "Обеспечение жильем молодых семей" на 2019-2021 годы</t>
  </si>
  <si>
    <t>Основное мероприятие "Установка и ремонт контейнерных площадок"</t>
  </si>
  <si>
    <t>Установка и ремонт контейнерных площадок</t>
  </si>
  <si>
    <t>Основное мероприятие "Содержание контейнерных площадок"</t>
  </si>
  <si>
    <t>Содержание контейнерных площадок</t>
  </si>
  <si>
    <t>Обустройство остановочных павильонов</t>
  </si>
  <si>
    <t>Основное мероприятие Установка и ремонт контейнерных площадок"</t>
  </si>
  <si>
    <t xml:space="preserve"> Установка и ремонт контейнерных площадок</t>
  </si>
  <si>
    <t>Содержание контейнерых площадок</t>
  </si>
  <si>
    <t xml:space="preserve">50:14:0040514:29:ЗУ1    Улица Южная  между домами 10 и 12                            </t>
  </si>
  <si>
    <t>50:14:0040514:29:ЗУ4              Улица Комсомольская  между домами 9 и 13</t>
  </si>
  <si>
    <t xml:space="preserve">50:14:0040514:29:ЗУ5 улица Комсомольская напртив дома 20 и 12 </t>
  </si>
  <si>
    <t>Источники внутреннего финансирования дефицита бюджета городского поселения Монино на 2019 год</t>
  </si>
  <si>
    <t xml:space="preserve"> "О   бюджете городского поселения Монино на 2019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</si>
</sst>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;[Red]\-#,##0.00;0.00"/>
    <numFmt numFmtId="165" formatCode="000"/>
    <numFmt numFmtId="166" formatCode="0000000000"/>
    <numFmt numFmtId="167" formatCode="0000"/>
    <numFmt numFmtId="168" formatCode="#,##0.000"/>
    <numFmt numFmtId="169" formatCode="#,##0.0"/>
    <numFmt numFmtId="170" formatCode="#,##0_р_."/>
    <numFmt numFmtId="171" formatCode="0.000"/>
    <numFmt numFmtId="172" formatCode="0.0"/>
    <numFmt numFmtId="173" formatCode="#,##0.00_ ;[Red]\-#,##0.00\ "/>
  </numFmts>
  <fonts count="5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</font>
    <font>
      <b/>
      <sz val="8"/>
      <name val="Arial"/>
      <family val="2"/>
      <charset val="204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Times New Roman"/>
      <family val="1"/>
    </font>
    <font>
      <b/>
      <sz val="10"/>
      <color rgb="FFFF0000"/>
      <name val="Arial"/>
      <family val="2"/>
      <charset val="204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color rgb="FFFF0000"/>
      <name val="Times New Roman"/>
      <family val="1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theme="1"/>
      <name val="Arial"/>
      <family val="2"/>
      <charset val="204"/>
    </font>
    <font>
      <sz val="4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8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Continuous" vertical="top"/>
      <protection hidden="1"/>
    </xf>
    <xf numFmtId="0" fontId="2" fillId="0" borderId="1" xfId="1" applyNumberFormat="1" applyFont="1" applyFill="1" applyBorder="1" applyAlignment="1" applyProtection="1">
      <alignment horizontal="center" vertical="top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2" xfId="1" applyNumberFormat="1" applyFont="1" applyFill="1" applyBorder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left" wrapText="1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2" fillId="0" borderId="7" xfId="1" applyNumberFormat="1" applyFont="1" applyFill="1" applyBorder="1" applyAlignment="1" applyProtection="1">
      <protection hidden="1"/>
    </xf>
    <xf numFmtId="0" fontId="2" fillId="0" borderId="8" xfId="1" applyNumberFormat="1" applyFont="1" applyFill="1" applyBorder="1" applyAlignment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165" fontId="2" fillId="2" borderId="11" xfId="1" applyNumberFormat="1" applyFont="1" applyFill="1" applyBorder="1" applyAlignment="1" applyProtection="1">
      <alignment wrapText="1"/>
      <protection hidden="1"/>
    </xf>
    <xf numFmtId="165" fontId="2" fillId="2" borderId="12" xfId="1" applyNumberFormat="1" applyFont="1" applyFill="1" applyBorder="1" applyAlignment="1" applyProtection="1">
      <alignment wrapText="1"/>
      <protection hidden="1"/>
    </xf>
    <xf numFmtId="166" fontId="2" fillId="2" borderId="12" xfId="1" applyNumberFormat="1" applyFont="1" applyFill="1" applyBorder="1" applyAlignment="1" applyProtection="1">
      <alignment wrapText="1"/>
      <protection hidden="1"/>
    </xf>
    <xf numFmtId="167" fontId="2" fillId="2" borderId="12" xfId="1" applyNumberFormat="1" applyFont="1" applyFill="1" applyBorder="1" applyAlignment="1" applyProtection="1">
      <alignment wrapText="1"/>
      <protection hidden="1"/>
    </xf>
    <xf numFmtId="167" fontId="3" fillId="2" borderId="12" xfId="1" applyNumberFormat="1" applyFont="1" applyFill="1" applyBorder="1" applyAlignment="1" applyProtection="1">
      <alignment wrapText="1"/>
      <protection hidden="1"/>
    </xf>
    <xf numFmtId="166" fontId="2" fillId="2" borderId="15" xfId="1" applyNumberFormat="1" applyFont="1" applyFill="1" applyBorder="1" applyAlignment="1" applyProtection="1">
      <alignment wrapText="1"/>
      <protection hidden="1"/>
    </xf>
    <xf numFmtId="166" fontId="2" fillId="2" borderId="16" xfId="1" applyNumberFormat="1" applyFont="1" applyFill="1" applyBorder="1" applyAlignment="1" applyProtection="1">
      <alignment wrapText="1"/>
      <protection hidden="1"/>
    </xf>
    <xf numFmtId="167" fontId="2" fillId="2" borderId="16" xfId="1" applyNumberFormat="1" applyFont="1" applyFill="1" applyBorder="1" applyAlignment="1" applyProtection="1">
      <alignment wrapText="1"/>
      <protection hidden="1"/>
    </xf>
    <xf numFmtId="167" fontId="2" fillId="2" borderId="15" xfId="1" applyNumberFormat="1" applyFont="1" applyFill="1" applyBorder="1" applyAlignment="1" applyProtection="1">
      <alignment wrapText="1"/>
      <protection hidden="1"/>
    </xf>
    <xf numFmtId="165" fontId="2" fillId="2" borderId="15" xfId="1" applyNumberFormat="1" applyFont="1" applyFill="1" applyBorder="1" applyAlignment="1" applyProtection="1">
      <alignment wrapText="1"/>
      <protection hidden="1"/>
    </xf>
    <xf numFmtId="165" fontId="2" fillId="2" borderId="16" xfId="1" applyNumberFormat="1" applyFont="1" applyFill="1" applyBorder="1" applyAlignment="1" applyProtection="1">
      <alignment wrapText="1"/>
      <protection hidden="1"/>
    </xf>
    <xf numFmtId="0" fontId="3" fillId="0" borderId="23" xfId="1" applyNumberFormat="1" applyFont="1" applyFill="1" applyBorder="1" applyAlignment="1" applyProtection="1">
      <alignment horizontal="center" vertical="center"/>
      <protection hidden="1"/>
    </xf>
    <xf numFmtId="0" fontId="3" fillId="0" borderId="24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 wrapText="1"/>
      <protection hidden="1"/>
    </xf>
    <xf numFmtId="0" fontId="1" fillId="0" borderId="0" xfId="1" applyNumberFormat="1" applyFont="1" applyFill="1" applyAlignment="1" applyProtection="1">
      <alignment horizontal="right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0" fontId="3" fillId="2" borderId="16" xfId="1" applyNumberFormat="1" applyFont="1" applyFill="1" applyBorder="1" applyAlignment="1" applyProtection="1">
      <alignment wrapText="1"/>
      <protection hidden="1"/>
    </xf>
    <xf numFmtId="165" fontId="3" fillId="2" borderId="16" xfId="1" applyNumberFormat="1" applyFont="1" applyFill="1" applyBorder="1" applyAlignment="1" applyProtection="1">
      <alignment wrapText="1"/>
      <protection hidden="1"/>
    </xf>
    <xf numFmtId="0" fontId="3" fillId="2" borderId="15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alignment horizontal="center"/>
      <protection hidden="1"/>
    </xf>
    <xf numFmtId="0" fontId="3" fillId="2" borderId="19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7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/>
    <xf numFmtId="0" fontId="7" fillId="3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center" wrapText="1"/>
    </xf>
    <xf numFmtId="0" fontId="8" fillId="3" borderId="0" xfId="0" applyFont="1" applyFill="1" applyAlignment="1">
      <alignment horizontal="right"/>
    </xf>
    <xf numFmtId="0" fontId="7" fillId="3" borderId="0" xfId="0" applyFont="1" applyFill="1" applyBorder="1"/>
    <xf numFmtId="0" fontId="8" fillId="3" borderId="0" xfId="0" applyFont="1" applyFill="1"/>
    <xf numFmtId="49" fontId="8" fillId="3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/>
    <xf numFmtId="0" fontId="9" fillId="3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3" borderId="0" xfId="0" applyFont="1" applyFill="1" applyAlignment="1">
      <alignment horizontal="left" vertical="center" wrapText="1"/>
    </xf>
    <xf numFmtId="0" fontId="7" fillId="3" borderId="2" xfId="0" applyFont="1" applyFill="1" applyBorder="1" applyAlignment="1">
      <alignment horizontal="right"/>
    </xf>
    <xf numFmtId="0" fontId="7" fillId="3" borderId="0" xfId="0" applyFont="1" applyFill="1" applyBorder="1" applyAlignment="1"/>
    <xf numFmtId="0" fontId="7" fillId="0" borderId="0" xfId="0" applyFont="1" applyFill="1" applyBorder="1" applyAlignment="1"/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7" fillId="3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9" fillId="3" borderId="27" xfId="0" applyNumberFormat="1" applyFont="1" applyFill="1" applyBorder="1" applyAlignment="1">
      <alignment horizontal="right"/>
    </xf>
    <xf numFmtId="3" fontId="7" fillId="3" borderId="27" xfId="0" applyNumberFormat="1" applyFont="1" applyFill="1" applyBorder="1" applyAlignment="1">
      <alignment horizontal="right"/>
    </xf>
    <xf numFmtId="3" fontId="7" fillId="3" borderId="0" xfId="0" applyNumberFormat="1" applyFont="1" applyFill="1" applyBorder="1"/>
    <xf numFmtId="168" fontId="8" fillId="0" borderId="27" xfId="0" applyNumberFormat="1" applyFont="1" applyFill="1" applyBorder="1" applyAlignment="1">
      <alignment horizontal="right"/>
    </xf>
    <xf numFmtId="168" fontId="8" fillId="0" borderId="14" xfId="0" applyNumberFormat="1" applyFont="1" applyFill="1" applyBorder="1" applyAlignment="1">
      <alignment horizontal="right"/>
    </xf>
    <xf numFmtId="0" fontId="7" fillId="0" borderId="14" xfId="0" applyFont="1" applyFill="1" applyBorder="1"/>
    <xf numFmtId="4" fontId="7" fillId="3" borderId="27" xfId="0" applyNumberFormat="1" applyFont="1" applyFill="1" applyBorder="1" applyAlignment="1">
      <alignment horizontal="right"/>
    </xf>
    <xf numFmtId="0" fontId="7" fillId="0" borderId="27" xfId="0" applyFont="1" applyFill="1" applyBorder="1"/>
    <xf numFmtId="3" fontId="7" fillId="0" borderId="27" xfId="0" applyNumberFormat="1" applyFont="1" applyFill="1" applyBorder="1"/>
    <xf numFmtId="4" fontId="7" fillId="3" borderId="27" xfId="0" applyNumberFormat="1" applyFont="1" applyFill="1" applyBorder="1"/>
    <xf numFmtId="3" fontId="7" fillId="3" borderId="27" xfId="0" applyNumberFormat="1" applyFont="1" applyFill="1" applyBorder="1"/>
    <xf numFmtId="4" fontId="7" fillId="3" borderId="32" xfId="0" applyNumberFormat="1" applyFont="1" applyFill="1" applyBorder="1"/>
    <xf numFmtId="4" fontId="9" fillId="3" borderId="32" xfId="0" applyNumberFormat="1" applyFont="1" applyFill="1" applyBorder="1"/>
    <xf numFmtId="4" fontId="9" fillId="3" borderId="27" xfId="0" applyNumberFormat="1" applyFont="1" applyFill="1" applyBorder="1"/>
    <xf numFmtId="168" fontId="7" fillId="0" borderId="27" xfId="0" applyNumberFormat="1" applyFont="1" applyFill="1" applyBorder="1"/>
    <xf numFmtId="4" fontId="7" fillId="0" borderId="0" xfId="0" applyNumberFormat="1" applyFont="1" applyFill="1"/>
    <xf numFmtId="0" fontId="9" fillId="3" borderId="0" xfId="0" applyFont="1" applyFill="1"/>
    <xf numFmtId="0" fontId="9" fillId="3" borderId="0" xfId="0" applyFont="1" applyFill="1" applyBorder="1"/>
    <xf numFmtId="168" fontId="10" fillId="0" borderId="27" xfId="0" applyNumberFormat="1" applyFont="1" applyFill="1" applyBorder="1"/>
    <xf numFmtId="168" fontId="10" fillId="0" borderId="14" xfId="0" applyNumberFormat="1" applyFont="1" applyFill="1" applyBorder="1"/>
    <xf numFmtId="0" fontId="9" fillId="0" borderId="0" xfId="0" applyFont="1" applyFill="1" applyBorder="1"/>
    <xf numFmtId="0" fontId="9" fillId="0" borderId="27" xfId="0" applyFont="1" applyFill="1" applyBorder="1"/>
    <xf numFmtId="0" fontId="0" fillId="0" borderId="0" xfId="0" applyProtection="1">
      <protection hidden="1"/>
    </xf>
    <xf numFmtId="0" fontId="8" fillId="3" borderId="0" xfId="0" applyFont="1" applyFill="1" applyAlignment="1">
      <alignment horizontal="right" vertical="center" wrapText="1"/>
    </xf>
    <xf numFmtId="0" fontId="16" fillId="3" borderId="0" xfId="0" applyFont="1" applyFill="1"/>
    <xf numFmtId="49" fontId="7" fillId="3" borderId="0" xfId="0" applyNumberFormat="1" applyFont="1" applyFill="1" applyBorder="1" applyAlignment="1">
      <alignment vertical="center"/>
    </xf>
    <xf numFmtId="0" fontId="15" fillId="3" borderId="0" xfId="0" applyFont="1" applyFill="1" applyAlignment="1">
      <alignment horizontal="right"/>
    </xf>
    <xf numFmtId="169" fontId="17" fillId="3" borderId="0" xfId="0" applyNumberFormat="1" applyFont="1" applyFill="1" applyAlignment="1">
      <alignment horizontal="center" vertical="center" wrapText="1"/>
    </xf>
    <xf numFmtId="169" fontId="7" fillId="3" borderId="0" xfId="0" applyNumberFormat="1" applyFont="1" applyFill="1" applyAlignment="1">
      <alignment horizontal="right" vertical="center" wrapText="1"/>
    </xf>
    <xf numFmtId="169" fontId="11" fillId="3" borderId="0" xfId="0" applyNumberFormat="1" applyFont="1" applyFill="1" applyAlignment="1">
      <alignment horizontal="right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/>
    <xf numFmtId="0" fontId="9" fillId="3" borderId="0" xfId="0" applyFont="1" applyFill="1" applyBorder="1" applyAlignment="1">
      <alignment horizontal="left" vertical="center" wrapText="1"/>
    </xf>
    <xf numFmtId="170" fontId="9" fillId="3" borderId="0" xfId="0" applyNumberFormat="1" applyFont="1" applyFill="1" applyBorder="1"/>
    <xf numFmtId="0" fontId="16" fillId="3" borderId="27" xfId="0" applyFont="1" applyFill="1" applyBorder="1" applyAlignment="1">
      <alignment horizontal="center"/>
    </xf>
    <xf numFmtId="0" fontId="16" fillId="3" borderId="27" xfId="0" applyFont="1" applyFill="1" applyBorder="1"/>
    <xf numFmtId="170" fontId="9" fillId="3" borderId="0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vertical="center" wrapText="1"/>
    </xf>
    <xf numFmtId="0" fontId="20" fillId="3" borderId="0" xfId="0" applyFont="1" applyFill="1" applyAlignment="1">
      <alignment horizontal="right" vertical="center" wrapText="1"/>
    </xf>
    <xf numFmtId="0" fontId="22" fillId="3" borderId="0" xfId="0" applyFont="1" applyFill="1" applyAlignment="1">
      <alignment horizontal="center" vertical="center"/>
    </xf>
    <xf numFmtId="0" fontId="22" fillId="3" borderId="0" xfId="0" applyFont="1" applyFill="1"/>
    <xf numFmtId="49" fontId="8" fillId="3" borderId="0" xfId="0" applyNumberFormat="1" applyFont="1" applyFill="1" applyBorder="1" applyAlignment="1">
      <alignment vertical="center"/>
    </xf>
    <xf numFmtId="0" fontId="24" fillId="3" borderId="0" xfId="0" applyFont="1" applyFill="1" applyAlignment="1">
      <alignment horizontal="center" vertical="center"/>
    </xf>
    <xf numFmtId="0" fontId="25" fillId="3" borderId="27" xfId="0" applyFont="1" applyFill="1" applyBorder="1" applyAlignment="1">
      <alignment horizontal="center" vertical="center" wrapText="1"/>
    </xf>
    <xf numFmtId="49" fontId="26" fillId="3" borderId="27" xfId="0" applyNumberFormat="1" applyFont="1" applyFill="1" applyBorder="1" applyAlignment="1">
      <alignment horizontal="center" vertical="center" textRotation="90" wrapText="1"/>
    </xf>
    <xf numFmtId="49" fontId="19" fillId="3" borderId="27" xfId="0" applyNumberFormat="1" applyFont="1" applyFill="1" applyBorder="1" applyAlignment="1">
      <alignment horizontal="center" vertical="center" textRotation="90" wrapText="1"/>
    </xf>
    <xf numFmtId="0" fontId="23" fillId="3" borderId="34" xfId="0" applyFont="1" applyFill="1" applyBorder="1" applyAlignment="1">
      <alignment horizontal="center" vertical="center" wrapText="1"/>
    </xf>
    <xf numFmtId="171" fontId="9" fillId="3" borderId="0" xfId="0" applyNumberFormat="1" applyFont="1" applyFill="1" applyBorder="1" applyAlignment="1">
      <alignment horizontal="right" vertical="center"/>
    </xf>
    <xf numFmtId="0" fontId="7" fillId="3" borderId="34" xfId="0" applyFont="1" applyFill="1" applyBorder="1" applyAlignment="1">
      <alignment horizontal="center" vertical="center" wrapText="1"/>
    </xf>
    <xf numFmtId="172" fontId="27" fillId="3" borderId="0" xfId="0" applyNumberFormat="1" applyFont="1" applyFill="1" applyBorder="1" applyAlignment="1">
      <alignment horizontal="right" vertical="center"/>
    </xf>
    <xf numFmtId="49" fontId="19" fillId="3" borderId="27" xfId="0" applyNumberFormat="1" applyFont="1" applyFill="1" applyBorder="1" applyAlignment="1">
      <alignment horizontal="center" vertical="center" wrapText="1"/>
    </xf>
    <xf numFmtId="0" fontId="17" fillId="3" borderId="27" xfId="0" quotePrefix="1" applyFont="1" applyFill="1" applyBorder="1" applyAlignment="1">
      <alignment horizontal="center" vertical="center" wrapText="1"/>
    </xf>
    <xf numFmtId="49" fontId="17" fillId="3" borderId="27" xfId="0" applyNumberFormat="1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left" vertical="center" wrapText="1"/>
    </xf>
    <xf numFmtId="0" fontId="28" fillId="3" borderId="27" xfId="0" quotePrefix="1" applyFont="1" applyFill="1" applyBorder="1" applyAlignment="1">
      <alignment horizontal="center" vertical="center" wrapText="1"/>
    </xf>
    <xf numFmtId="49" fontId="28" fillId="3" borderId="27" xfId="0" applyNumberFormat="1" applyFont="1" applyFill="1" applyBorder="1" applyAlignment="1">
      <alignment horizontal="center" vertical="center" wrapText="1"/>
    </xf>
    <xf numFmtId="0" fontId="24" fillId="3" borderId="27" xfId="0" applyFont="1" applyFill="1" applyBorder="1" applyAlignment="1">
      <alignment horizontal="left" vertical="center" wrapText="1"/>
    </xf>
    <xf numFmtId="171" fontId="24" fillId="3" borderId="0" xfId="0" applyNumberFormat="1" applyFont="1" applyFill="1" applyBorder="1" applyAlignment="1">
      <alignment horizontal="right"/>
    </xf>
    <xf numFmtId="49" fontId="28" fillId="3" borderId="27" xfId="0" quotePrefix="1" applyNumberFormat="1" applyFont="1" applyFill="1" applyBorder="1" applyAlignment="1">
      <alignment horizontal="center" vertical="center" wrapText="1"/>
    </xf>
    <xf numFmtId="171" fontId="24" fillId="3" borderId="27" xfId="0" applyNumberFormat="1" applyFont="1" applyFill="1" applyBorder="1" applyAlignment="1">
      <alignment horizontal="right"/>
    </xf>
    <xf numFmtId="0" fontId="22" fillId="3" borderId="0" xfId="0" applyFont="1" applyFill="1" applyAlignment="1">
      <alignment horizontal="right"/>
    </xf>
    <xf numFmtId="171" fontId="23" fillId="3" borderId="0" xfId="0" applyNumberFormat="1" applyFont="1" applyFill="1" applyBorder="1" applyAlignment="1">
      <alignment horizontal="right"/>
    </xf>
    <xf numFmtId="0" fontId="29" fillId="3" borderId="27" xfId="0" applyFont="1" applyFill="1" applyBorder="1" applyAlignment="1">
      <alignment horizontal="left" vertical="center" wrapText="1"/>
    </xf>
    <xf numFmtId="0" fontId="30" fillId="3" borderId="27" xfId="0" applyFont="1" applyFill="1" applyBorder="1" applyAlignment="1">
      <alignment horizontal="left" vertical="center" wrapText="1"/>
    </xf>
    <xf numFmtId="0" fontId="15" fillId="3" borderId="27" xfId="0" quotePrefix="1" applyFont="1" applyFill="1" applyBorder="1" applyAlignment="1">
      <alignment horizontal="center" vertical="center" wrapText="1"/>
    </xf>
    <xf numFmtId="49" fontId="15" fillId="3" borderId="27" xfId="0" applyNumberFormat="1" applyFont="1" applyFill="1" applyBorder="1" applyAlignment="1">
      <alignment horizontal="center" vertical="center" wrapText="1"/>
    </xf>
    <xf numFmtId="168" fontId="9" fillId="3" borderId="27" xfId="0" applyNumberFormat="1" applyFont="1" applyFill="1" applyBorder="1"/>
    <xf numFmtId="49" fontId="15" fillId="3" borderId="27" xfId="0" quotePrefix="1" applyNumberFormat="1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wrapText="1"/>
    </xf>
    <xf numFmtId="0" fontId="22" fillId="3" borderId="0" xfId="0" applyFont="1" applyFill="1" applyBorder="1"/>
    <xf numFmtId="0" fontId="28" fillId="3" borderId="0" xfId="0" applyFont="1" applyFill="1" applyBorder="1" applyAlignment="1">
      <alignment horizontal="center" vertical="center" wrapText="1"/>
    </xf>
    <xf numFmtId="0" fontId="28" fillId="3" borderId="0" xfId="0" quotePrefix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left" vertical="center" wrapText="1"/>
    </xf>
    <xf numFmtId="0" fontId="24" fillId="3" borderId="0" xfId="0" applyFont="1" applyFill="1" applyAlignment="1">
      <alignment horizontal="right"/>
    </xf>
    <xf numFmtId="0" fontId="32" fillId="3" borderId="0" xfId="0" applyFont="1" applyFill="1" applyBorder="1" applyAlignment="1">
      <alignment horizontal="right" wrapText="1"/>
    </xf>
    <xf numFmtId="0" fontId="24" fillId="3" borderId="0" xfId="0" applyFont="1" applyFill="1" applyAlignment="1">
      <alignment horizontal="left" vertical="center" wrapText="1"/>
    </xf>
    <xf numFmtId="164" fontId="14" fillId="2" borderId="13" xfId="1" applyNumberFormat="1" applyFont="1" applyFill="1" applyBorder="1" applyAlignment="1" applyProtection="1">
      <alignment horizontal="right" vertical="top"/>
      <protection hidden="1"/>
    </xf>
    <xf numFmtId="0" fontId="21" fillId="0" borderId="22" xfId="1" applyNumberFormat="1" applyFont="1" applyFill="1" applyBorder="1" applyAlignment="1" applyProtection="1">
      <alignment horizontal="center" vertical="center"/>
      <protection hidden="1"/>
    </xf>
    <xf numFmtId="0" fontId="2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2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21" fillId="2" borderId="19" xfId="1" applyNumberFormat="1" applyFont="1" applyFill="1" applyBorder="1" applyAlignment="1" applyProtection="1">
      <alignment vertical="top" wrapText="1"/>
      <protection hidden="1"/>
    </xf>
    <xf numFmtId="166" fontId="21" fillId="2" borderId="18" xfId="1" applyNumberFormat="1" applyFont="1" applyFill="1" applyBorder="1" applyAlignment="1" applyProtection="1">
      <alignment horizontal="center" vertical="top"/>
      <protection hidden="1"/>
    </xf>
    <xf numFmtId="165" fontId="21" fillId="2" borderId="18" xfId="1" applyNumberFormat="1" applyFont="1" applyFill="1" applyBorder="1" applyAlignment="1" applyProtection="1">
      <alignment horizontal="center" vertical="top"/>
      <protection hidden="1"/>
    </xf>
    <xf numFmtId="164" fontId="21" fillId="2" borderId="17" xfId="1" applyNumberFormat="1" applyFont="1" applyFill="1" applyBorder="1" applyAlignment="1" applyProtection="1">
      <alignment horizontal="right" vertical="top"/>
      <protection hidden="1"/>
    </xf>
    <xf numFmtId="0" fontId="14" fillId="2" borderId="15" xfId="1" applyNumberFormat="1" applyFont="1" applyFill="1" applyBorder="1" applyAlignment="1" applyProtection="1">
      <alignment vertical="top" wrapText="1"/>
      <protection hidden="1"/>
    </xf>
    <xf numFmtId="166" fontId="14" fillId="2" borderId="14" xfId="1" applyNumberFormat="1" applyFont="1" applyFill="1" applyBorder="1" applyAlignment="1" applyProtection="1">
      <alignment horizontal="center" vertical="top"/>
      <protection hidden="1"/>
    </xf>
    <xf numFmtId="165" fontId="14" fillId="2" borderId="14" xfId="1" applyNumberFormat="1" applyFont="1" applyFill="1" applyBorder="1" applyAlignment="1" applyProtection="1">
      <alignment horizontal="center" vertical="top"/>
      <protection hidden="1"/>
    </xf>
    <xf numFmtId="0" fontId="21" fillId="2" borderId="15" xfId="1" applyNumberFormat="1" applyFont="1" applyFill="1" applyBorder="1" applyAlignment="1" applyProtection="1">
      <alignment vertical="top" wrapText="1"/>
      <protection hidden="1"/>
    </xf>
    <xf numFmtId="166" fontId="21" fillId="2" borderId="14" xfId="1" applyNumberFormat="1" applyFont="1" applyFill="1" applyBorder="1" applyAlignment="1" applyProtection="1">
      <alignment horizontal="center" vertical="top"/>
      <protection hidden="1"/>
    </xf>
    <xf numFmtId="165" fontId="21" fillId="2" borderId="14" xfId="1" applyNumberFormat="1" applyFont="1" applyFill="1" applyBorder="1" applyAlignment="1" applyProtection="1">
      <alignment horizontal="center" vertical="top"/>
      <protection hidden="1"/>
    </xf>
    <xf numFmtId="164" fontId="21" fillId="2" borderId="13" xfId="1" applyNumberFormat="1" applyFont="1" applyFill="1" applyBorder="1" applyAlignment="1" applyProtection="1">
      <alignment horizontal="right" vertical="top"/>
      <protection hidden="1"/>
    </xf>
    <xf numFmtId="0" fontId="21" fillId="0" borderId="21" xfId="1" applyNumberFormat="1" applyFont="1" applyFill="1" applyBorder="1" applyAlignment="1" applyProtection="1">
      <alignment horizontal="center" vertical="center"/>
      <protection hidden="1"/>
    </xf>
    <xf numFmtId="165" fontId="21" fillId="2" borderId="18" xfId="1" applyNumberFormat="1" applyFont="1" applyFill="1" applyBorder="1" applyAlignment="1" applyProtection="1">
      <alignment horizontal="center" vertical="top" wrapText="1"/>
      <protection hidden="1"/>
    </xf>
    <xf numFmtId="167" fontId="21" fillId="2" borderId="18" xfId="1" applyNumberFormat="1" applyFont="1" applyFill="1" applyBorder="1" applyAlignment="1" applyProtection="1">
      <alignment horizontal="center" vertical="top"/>
      <protection hidden="1"/>
    </xf>
    <xf numFmtId="165" fontId="14" fillId="2" borderId="14" xfId="1" applyNumberFormat="1" applyFont="1" applyFill="1" applyBorder="1" applyAlignment="1" applyProtection="1">
      <alignment horizontal="center" vertical="top" wrapText="1"/>
      <protection hidden="1"/>
    </xf>
    <xf numFmtId="167" fontId="14" fillId="2" borderId="14" xfId="1" applyNumberFormat="1" applyFont="1" applyFill="1" applyBorder="1" applyAlignment="1" applyProtection="1">
      <alignment horizontal="center" vertical="top"/>
      <protection hidden="1"/>
    </xf>
    <xf numFmtId="165" fontId="21" fillId="2" borderId="14" xfId="1" applyNumberFormat="1" applyFont="1" applyFill="1" applyBorder="1" applyAlignment="1" applyProtection="1">
      <alignment horizontal="center" vertical="top" wrapText="1"/>
      <protection hidden="1"/>
    </xf>
    <xf numFmtId="167" fontId="21" fillId="2" borderId="14" xfId="1" applyNumberFormat="1" applyFont="1" applyFill="1" applyBorder="1" applyAlignment="1" applyProtection="1">
      <alignment horizontal="center" vertical="top"/>
      <protection hidden="1"/>
    </xf>
    <xf numFmtId="0" fontId="14" fillId="2" borderId="11" xfId="1" applyNumberFormat="1" applyFont="1" applyFill="1" applyBorder="1" applyAlignment="1" applyProtection="1">
      <alignment vertical="top" wrapText="1"/>
      <protection hidden="1"/>
    </xf>
    <xf numFmtId="165" fontId="14" fillId="2" borderId="10" xfId="1" applyNumberFormat="1" applyFont="1" applyFill="1" applyBorder="1" applyAlignment="1" applyProtection="1">
      <alignment horizontal="center" vertical="top" wrapText="1"/>
      <protection hidden="1"/>
    </xf>
    <xf numFmtId="167" fontId="14" fillId="2" borderId="10" xfId="1" applyNumberFormat="1" applyFont="1" applyFill="1" applyBorder="1" applyAlignment="1" applyProtection="1">
      <alignment horizontal="center" vertical="top"/>
      <protection hidden="1"/>
    </xf>
    <xf numFmtId="166" fontId="14" fillId="2" borderId="10" xfId="1" applyNumberFormat="1" applyFont="1" applyFill="1" applyBorder="1" applyAlignment="1" applyProtection="1">
      <alignment horizontal="center" vertical="top"/>
      <protection hidden="1"/>
    </xf>
    <xf numFmtId="165" fontId="14" fillId="2" borderId="10" xfId="1" applyNumberFormat="1" applyFont="1" applyFill="1" applyBorder="1" applyAlignment="1" applyProtection="1">
      <alignment horizontal="center" vertical="top"/>
      <protection hidden="1"/>
    </xf>
    <xf numFmtId="164" fontId="14" fillId="2" borderId="9" xfId="1" applyNumberFormat="1" applyFont="1" applyFill="1" applyBorder="1" applyAlignment="1" applyProtection="1">
      <alignment horizontal="right" vertical="top"/>
      <protection hidden="1"/>
    </xf>
    <xf numFmtId="0" fontId="14" fillId="0" borderId="0" xfId="1" applyNumberFormat="1" applyFont="1" applyFill="1" applyAlignment="1" applyProtection="1">
      <protection hidden="1"/>
    </xf>
    <xf numFmtId="164" fontId="21" fillId="0" borderId="6" xfId="1" applyNumberFormat="1" applyFont="1" applyFill="1" applyBorder="1" applyAlignment="1" applyProtection="1">
      <protection hidden="1"/>
    </xf>
    <xf numFmtId="0" fontId="13" fillId="0" borderId="5" xfId="1" applyNumberFormat="1" applyFont="1" applyFill="1" applyBorder="1" applyAlignment="1" applyProtection="1">
      <alignment horizontal="left"/>
      <protection hidden="1"/>
    </xf>
    <xf numFmtId="0" fontId="13" fillId="0" borderId="4" xfId="1" applyNumberFormat="1" applyFont="1" applyFill="1" applyBorder="1" applyAlignment="1" applyProtection="1">
      <alignment horizontal="left"/>
      <protection hidden="1"/>
    </xf>
    <xf numFmtId="0" fontId="33" fillId="0" borderId="4" xfId="1" applyNumberFormat="1" applyFont="1" applyFill="1" applyBorder="1" applyAlignment="1" applyProtection="1">
      <protection hidden="1"/>
    </xf>
    <xf numFmtId="0" fontId="12" fillId="0" borderId="0" xfId="0" applyFont="1" applyFill="1" applyAlignment="1"/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 vertical="center"/>
    </xf>
    <xf numFmtId="49" fontId="12" fillId="3" borderId="0" xfId="0" applyNumberFormat="1" applyFont="1" applyFill="1" applyAlignment="1">
      <alignment horizontal="center" vertical="center"/>
    </xf>
    <xf numFmtId="49" fontId="12" fillId="3" borderId="0" xfId="0" applyNumberFormat="1" applyFont="1" applyFill="1" applyBorder="1" applyAlignment="1">
      <alignment horizontal="right" vertical="center"/>
    </xf>
    <xf numFmtId="49" fontId="12" fillId="3" borderId="27" xfId="0" applyNumberFormat="1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left" vertical="center" wrapText="1"/>
    </xf>
    <xf numFmtId="0" fontId="15" fillId="3" borderId="27" xfId="0" applyFont="1" applyFill="1" applyBorder="1" applyAlignment="1">
      <alignment horizontal="left" vertical="center" wrapText="1"/>
    </xf>
    <xf numFmtId="0" fontId="15" fillId="3" borderId="27" xfId="0" applyNumberFormat="1" applyFont="1" applyFill="1" applyBorder="1" applyAlignment="1">
      <alignment horizontal="left" vertical="center" wrapText="1"/>
    </xf>
    <xf numFmtId="0" fontId="15" fillId="3" borderId="27" xfId="0" applyFont="1" applyFill="1" applyBorder="1" applyAlignment="1">
      <alignment wrapText="1"/>
    </xf>
    <xf numFmtId="0" fontId="17" fillId="3" borderId="27" xfId="0" applyFont="1" applyFill="1" applyBorder="1" applyAlignment="1">
      <alignment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27" xfId="0" applyNumberFormat="1" applyFont="1" applyFill="1" applyBorder="1" applyAlignment="1" applyProtection="1">
      <alignment horizontal="left" vertical="top" wrapText="1"/>
    </xf>
    <xf numFmtId="0" fontId="12" fillId="3" borderId="27" xfId="0" applyFont="1" applyFill="1" applyBorder="1" applyAlignment="1"/>
    <xf numFmtId="0" fontId="12" fillId="3" borderId="27" xfId="0" applyFont="1" applyFill="1" applyBorder="1" applyAlignment="1">
      <alignment horizontal="center" vertical="center"/>
    </xf>
    <xf numFmtId="0" fontId="34" fillId="0" borderId="0" xfId="0" applyFont="1" applyAlignment="1">
      <alignment wrapText="1"/>
    </xf>
    <xf numFmtId="166" fontId="2" fillId="2" borderId="14" xfId="1" applyNumberFormat="1" applyFont="1" applyFill="1" applyBorder="1" applyAlignment="1" applyProtection="1">
      <alignment horizontal="center" vertical="top"/>
      <protection hidden="1"/>
    </xf>
    <xf numFmtId="0" fontId="34" fillId="0" borderId="27" xfId="0" applyFont="1" applyBorder="1" applyAlignment="1">
      <alignment wrapText="1"/>
    </xf>
    <xf numFmtId="164" fontId="1" fillId="0" borderId="0" xfId="1" applyNumberFormat="1"/>
    <xf numFmtId="173" fontId="1" fillId="0" borderId="0" xfId="1" applyNumberFormat="1"/>
    <xf numFmtId="164" fontId="1" fillId="4" borderId="0" xfId="1" applyNumberFormat="1" applyFill="1"/>
    <xf numFmtId="0" fontId="2" fillId="2" borderId="15" xfId="1" applyNumberFormat="1" applyFont="1" applyFill="1" applyBorder="1" applyAlignment="1" applyProtection="1">
      <alignment vertical="top" wrapText="1"/>
      <protection hidden="1"/>
    </xf>
    <xf numFmtId="165" fontId="3" fillId="2" borderId="16" xfId="1" applyNumberFormat="1" applyFont="1" applyFill="1" applyBorder="1" applyAlignment="1" applyProtection="1">
      <alignment wrapText="1"/>
      <protection hidden="1"/>
    </xf>
    <xf numFmtId="167" fontId="2" fillId="2" borderId="16" xfId="1" applyNumberFormat="1" applyFont="1" applyFill="1" applyBorder="1" applyAlignment="1" applyProtection="1">
      <alignment wrapText="1"/>
      <protection hidden="1"/>
    </xf>
    <xf numFmtId="167" fontId="2" fillId="2" borderId="15" xfId="1" applyNumberFormat="1" applyFont="1" applyFill="1" applyBorder="1" applyAlignment="1" applyProtection="1">
      <alignment wrapText="1"/>
      <protection hidden="1"/>
    </xf>
    <xf numFmtId="166" fontId="2" fillId="2" borderId="16" xfId="1" applyNumberFormat="1" applyFont="1" applyFill="1" applyBorder="1" applyAlignment="1" applyProtection="1">
      <alignment wrapText="1"/>
      <protection hidden="1"/>
    </xf>
    <xf numFmtId="165" fontId="2" fillId="2" borderId="16" xfId="1" applyNumberFormat="1" applyFont="1" applyFill="1" applyBorder="1" applyAlignment="1" applyProtection="1">
      <alignment wrapText="1"/>
      <protection hidden="1"/>
    </xf>
    <xf numFmtId="165" fontId="2" fillId="2" borderId="15" xfId="1" applyNumberFormat="1" applyFont="1" applyFill="1" applyBorder="1" applyAlignment="1" applyProtection="1">
      <alignment wrapText="1"/>
      <protection hidden="1"/>
    </xf>
    <xf numFmtId="2" fontId="9" fillId="3" borderId="34" xfId="0" applyNumberFormat="1" applyFont="1" applyFill="1" applyBorder="1" applyAlignment="1">
      <alignment horizontal="right" vertical="center"/>
    </xf>
    <xf numFmtId="2" fontId="7" fillId="3" borderId="34" xfId="0" applyNumberFormat="1" applyFont="1" applyFill="1" applyBorder="1" applyAlignment="1">
      <alignment horizontal="right" vertical="center"/>
    </xf>
    <xf numFmtId="2" fontId="24" fillId="3" borderId="27" xfId="0" applyNumberFormat="1" applyFont="1" applyFill="1" applyBorder="1" applyAlignment="1">
      <alignment horizontal="right"/>
    </xf>
    <xf numFmtId="2" fontId="23" fillId="3" borderId="27" xfId="0" applyNumberFormat="1" applyFont="1" applyFill="1" applyBorder="1" applyAlignment="1">
      <alignment horizontal="right"/>
    </xf>
    <xf numFmtId="2" fontId="9" fillId="3" borderId="27" xfId="0" applyNumberFormat="1" applyFont="1" applyFill="1" applyBorder="1" applyAlignment="1">
      <alignment horizontal="right"/>
    </xf>
    <xf numFmtId="0" fontId="35" fillId="0" borderId="0" xfId="1" applyFont="1"/>
    <xf numFmtId="0" fontId="7" fillId="3" borderId="27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right" vertical="center" wrapText="1"/>
    </xf>
    <xf numFmtId="49" fontId="7" fillId="3" borderId="0" xfId="0" applyNumberFormat="1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8" fillId="3" borderId="2" xfId="0" applyFont="1" applyFill="1" applyBorder="1" applyAlignment="1">
      <alignment horizontal="right"/>
    </xf>
    <xf numFmtId="0" fontId="7" fillId="3" borderId="27" xfId="0" applyFont="1" applyFill="1" applyBorder="1" applyAlignment="1">
      <alignment horizontal="center" shrinkToFit="1"/>
    </xf>
    <xf numFmtId="2" fontId="7" fillId="3" borderId="27" xfId="0" applyNumberFormat="1" applyFont="1" applyFill="1" applyBorder="1" applyAlignment="1"/>
    <xf numFmtId="2" fontId="7" fillId="3" borderId="27" xfId="0" applyNumberFormat="1" applyFont="1" applyFill="1" applyBorder="1" applyAlignment="1">
      <alignment vertical="center"/>
    </xf>
    <xf numFmtId="0" fontId="9" fillId="3" borderId="27" xfId="0" applyFont="1" applyFill="1" applyBorder="1" applyAlignment="1">
      <alignment horizontal="left" vertical="center"/>
    </xf>
    <xf numFmtId="2" fontId="9" fillId="3" borderId="27" xfId="0" applyNumberFormat="1" applyFont="1" applyFill="1" applyBorder="1" applyAlignment="1"/>
    <xf numFmtId="0" fontId="7" fillId="3" borderId="0" xfId="0" applyFont="1" applyFill="1" applyAlignment="1"/>
    <xf numFmtId="0" fontId="36" fillId="3" borderId="0" xfId="0" applyFont="1" applyFill="1"/>
    <xf numFmtId="0" fontId="37" fillId="3" borderId="0" xfId="0" applyFont="1" applyFill="1"/>
    <xf numFmtId="0" fontId="24" fillId="3" borderId="0" xfId="0" applyFont="1" applyFill="1" applyAlignment="1">
      <alignment horizontal="right" vertical="center" wrapText="1"/>
    </xf>
    <xf numFmtId="0" fontId="36" fillId="3" borderId="0" xfId="0" applyFont="1" applyFill="1" applyBorder="1"/>
    <xf numFmtId="0" fontId="37" fillId="3" borderId="0" xfId="0" applyFont="1" applyFill="1" applyBorder="1"/>
    <xf numFmtId="0" fontId="38" fillId="3" borderId="0" xfId="0" applyFont="1" applyFill="1" applyAlignment="1">
      <alignment horizontal="right" vertical="center" wrapText="1"/>
    </xf>
    <xf numFmtId="0" fontId="39" fillId="3" borderId="0" xfId="0" applyFont="1" applyFill="1"/>
    <xf numFmtId="0" fontId="39" fillId="3" borderId="27" xfId="0" applyFont="1" applyFill="1" applyBorder="1" applyAlignment="1">
      <alignment wrapText="1"/>
    </xf>
    <xf numFmtId="0" fontId="39" fillId="3" borderId="27" xfId="0" applyFont="1" applyFill="1" applyBorder="1" applyAlignment="1">
      <alignment horizontal="center" wrapText="1"/>
    </xf>
    <xf numFmtId="0" fontId="39" fillId="3" borderId="33" xfId="0" applyFont="1" applyFill="1" applyBorder="1" applyAlignment="1">
      <alignment horizontal="center" wrapText="1"/>
    </xf>
    <xf numFmtId="2" fontId="39" fillId="3" borderId="27" xfId="0" applyNumberFormat="1" applyFont="1" applyFill="1" applyBorder="1" applyAlignment="1">
      <alignment horizontal="right" wrapText="1"/>
    </xf>
    <xf numFmtId="0" fontId="39" fillId="3" borderId="32" xfId="0" applyFont="1" applyFill="1" applyBorder="1" applyAlignment="1">
      <alignment horizontal="right" wrapText="1"/>
    </xf>
    <xf numFmtId="0" fontId="39" fillId="3" borderId="27" xfId="0" applyFont="1" applyFill="1" applyBorder="1"/>
    <xf numFmtId="0" fontId="39" fillId="3" borderId="27" xfId="0" applyFont="1" applyFill="1" applyBorder="1" applyAlignment="1">
      <alignment horizontal="center"/>
    </xf>
    <xf numFmtId="2" fontId="39" fillId="3" borderId="27" xfId="0" applyNumberFormat="1" applyFont="1" applyFill="1" applyBorder="1" applyAlignment="1">
      <alignment horizontal="right"/>
    </xf>
    <xf numFmtId="0" fontId="39" fillId="3" borderId="32" xfId="0" applyFont="1" applyFill="1" applyBorder="1" applyAlignment="1">
      <alignment horizontal="right"/>
    </xf>
    <xf numFmtId="0" fontId="40" fillId="3" borderId="0" xfId="0" applyFont="1" applyFill="1"/>
    <xf numFmtId="0" fontId="39" fillId="3" borderId="36" xfId="0" applyFont="1" applyFill="1" applyBorder="1"/>
    <xf numFmtId="164" fontId="42" fillId="2" borderId="13" xfId="1" applyNumberFormat="1" applyFont="1" applyFill="1" applyBorder="1" applyAlignment="1" applyProtection="1">
      <alignment horizontal="right" vertical="center"/>
      <protection hidden="1"/>
    </xf>
    <xf numFmtId="0" fontId="39" fillId="3" borderId="26" xfId="0" applyFont="1" applyFill="1" applyBorder="1" applyAlignment="1">
      <alignment horizontal="right"/>
    </xf>
    <xf numFmtId="164" fontId="41" fillId="2" borderId="13" xfId="0" applyNumberFormat="1" applyFont="1" applyFill="1" applyBorder="1" applyAlignment="1" applyProtection="1">
      <alignment horizontal="right" vertical="top"/>
      <protection hidden="1"/>
    </xf>
    <xf numFmtId="0" fontId="39" fillId="3" borderId="0" xfId="0" applyFont="1" applyFill="1" applyBorder="1"/>
    <xf numFmtId="164" fontId="2" fillId="3" borderId="13" xfId="1" applyNumberFormat="1" applyFont="1" applyFill="1" applyBorder="1" applyAlignment="1" applyProtection="1">
      <alignment horizontal="right" vertical="top"/>
      <protection hidden="1"/>
    </xf>
    <xf numFmtId="164" fontId="2" fillId="2" borderId="13" xfId="1" applyNumberFormat="1" applyFont="1" applyFill="1" applyBorder="1" applyAlignment="1" applyProtection="1">
      <alignment horizontal="right" vertical="top"/>
      <protection hidden="1"/>
    </xf>
    <xf numFmtId="164" fontId="3" fillId="0" borderId="3" xfId="1" applyNumberFormat="1" applyFont="1" applyFill="1" applyBorder="1" applyAlignment="1" applyProtection="1">
      <protection hidden="1"/>
    </xf>
    <xf numFmtId="164" fontId="42" fillId="2" borderId="13" xfId="1" applyNumberFormat="1" applyFont="1" applyFill="1" applyBorder="1" applyAlignment="1" applyProtection="1">
      <alignment horizontal="right"/>
      <protection hidden="1"/>
    </xf>
    <xf numFmtId="164" fontId="21" fillId="2" borderId="0" xfId="1" applyNumberFormat="1" applyFont="1" applyFill="1" applyBorder="1" applyAlignment="1" applyProtection="1">
      <alignment horizontal="right" vertical="top"/>
      <protection hidden="1"/>
    </xf>
    <xf numFmtId="167" fontId="2" fillId="2" borderId="16" xfId="1" applyNumberFormat="1" applyFont="1" applyFill="1" applyBorder="1" applyAlignment="1" applyProtection="1">
      <alignment wrapText="1"/>
      <protection hidden="1"/>
    </xf>
    <xf numFmtId="167" fontId="2" fillId="2" borderId="15" xfId="1" applyNumberFormat="1" applyFont="1" applyFill="1" applyBorder="1" applyAlignment="1" applyProtection="1">
      <alignment wrapText="1"/>
      <protection hidden="1"/>
    </xf>
    <xf numFmtId="166" fontId="2" fillId="2" borderId="16" xfId="1" applyNumberFormat="1" applyFont="1" applyFill="1" applyBorder="1" applyAlignment="1" applyProtection="1">
      <alignment wrapText="1"/>
      <protection hidden="1"/>
    </xf>
    <xf numFmtId="166" fontId="2" fillId="2" borderId="15" xfId="1" applyNumberFormat="1" applyFont="1" applyFill="1" applyBorder="1" applyAlignment="1" applyProtection="1">
      <alignment wrapText="1"/>
      <protection hidden="1"/>
    </xf>
    <xf numFmtId="165" fontId="2" fillId="2" borderId="16" xfId="1" applyNumberFormat="1" applyFont="1" applyFill="1" applyBorder="1" applyAlignment="1" applyProtection="1">
      <alignment wrapText="1"/>
      <protection hidden="1"/>
    </xf>
    <xf numFmtId="165" fontId="2" fillId="2" borderId="15" xfId="1" applyNumberFormat="1" applyFont="1" applyFill="1" applyBorder="1" applyAlignment="1" applyProtection="1">
      <alignment wrapText="1"/>
      <protection hidden="1"/>
    </xf>
    <xf numFmtId="167" fontId="3" fillId="2" borderId="16" xfId="1" applyNumberFormat="1" applyFont="1" applyFill="1" applyBorder="1" applyAlignment="1" applyProtection="1">
      <alignment wrapText="1"/>
      <protection hidden="1"/>
    </xf>
    <xf numFmtId="167" fontId="3" fillId="2" borderId="15" xfId="1" applyNumberFormat="1" applyFont="1" applyFill="1" applyBorder="1" applyAlignment="1" applyProtection="1">
      <alignment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/>
      <protection hidden="1"/>
    </xf>
    <xf numFmtId="0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19" xfId="1" applyNumberFormat="1" applyFont="1" applyFill="1" applyBorder="1" applyAlignment="1" applyProtection="1">
      <alignment vertical="top" wrapText="1"/>
      <protection hidden="1"/>
    </xf>
    <xf numFmtId="167" fontId="3" fillId="2" borderId="18" xfId="1" applyNumberFormat="1" applyFont="1" applyFill="1" applyBorder="1" applyAlignment="1" applyProtection="1">
      <alignment horizontal="center" vertical="top"/>
      <protection hidden="1"/>
    </xf>
    <xf numFmtId="166" fontId="3" fillId="2" borderId="18" xfId="1" applyNumberFormat="1" applyFont="1" applyFill="1" applyBorder="1" applyAlignment="1" applyProtection="1">
      <alignment horizontal="center" vertical="top"/>
      <protection hidden="1"/>
    </xf>
    <xf numFmtId="165" fontId="3" fillId="2" borderId="18" xfId="1" applyNumberFormat="1" applyFont="1" applyFill="1" applyBorder="1" applyAlignment="1" applyProtection="1">
      <alignment horizontal="center" vertical="top"/>
      <protection hidden="1"/>
    </xf>
    <xf numFmtId="164" fontId="3" fillId="2" borderId="17" xfId="1" applyNumberFormat="1" applyFont="1" applyFill="1" applyBorder="1" applyAlignment="1" applyProtection="1">
      <alignment horizontal="right" vertical="top"/>
      <protection hidden="1"/>
    </xf>
    <xf numFmtId="167" fontId="2" fillId="2" borderId="14" xfId="1" applyNumberFormat="1" applyFont="1" applyFill="1" applyBorder="1" applyAlignment="1" applyProtection="1">
      <alignment horizontal="center" vertical="top"/>
      <protection hidden="1"/>
    </xf>
    <xf numFmtId="165" fontId="2" fillId="2" borderId="14" xfId="1" applyNumberFormat="1" applyFont="1" applyFill="1" applyBorder="1" applyAlignment="1" applyProtection="1">
      <alignment horizontal="center" vertical="top"/>
      <protection hidden="1"/>
    </xf>
    <xf numFmtId="164" fontId="2" fillId="0" borderId="13" xfId="1" applyNumberFormat="1" applyFont="1" applyFill="1" applyBorder="1" applyAlignment="1" applyProtection="1">
      <alignment horizontal="right" vertical="top"/>
      <protection hidden="1"/>
    </xf>
    <xf numFmtId="0" fontId="3" fillId="2" borderId="15" xfId="1" applyNumberFormat="1" applyFont="1" applyFill="1" applyBorder="1" applyAlignment="1" applyProtection="1">
      <alignment vertical="top" wrapText="1"/>
      <protection hidden="1"/>
    </xf>
    <xf numFmtId="167" fontId="3" fillId="2" borderId="14" xfId="1" applyNumberFormat="1" applyFont="1" applyFill="1" applyBorder="1" applyAlignment="1" applyProtection="1">
      <alignment horizontal="center" vertical="top"/>
      <protection hidden="1"/>
    </xf>
    <xf numFmtId="166" fontId="3" fillId="2" borderId="14" xfId="1" applyNumberFormat="1" applyFont="1" applyFill="1" applyBorder="1" applyAlignment="1" applyProtection="1">
      <alignment horizontal="center" vertical="top"/>
      <protection hidden="1"/>
    </xf>
    <xf numFmtId="165" fontId="3" fillId="2" borderId="14" xfId="1" applyNumberFormat="1" applyFont="1" applyFill="1" applyBorder="1" applyAlignment="1" applyProtection="1">
      <alignment horizontal="center" vertical="top"/>
      <protection hidden="1"/>
    </xf>
    <xf numFmtId="164" fontId="3" fillId="0" borderId="13" xfId="1" applyNumberFormat="1" applyFont="1" applyFill="1" applyBorder="1" applyAlignment="1" applyProtection="1">
      <alignment horizontal="right" vertical="top"/>
      <protection hidden="1"/>
    </xf>
    <xf numFmtId="164" fontId="3" fillId="3" borderId="13" xfId="1" applyNumberFormat="1" applyFont="1" applyFill="1" applyBorder="1" applyAlignment="1" applyProtection="1">
      <alignment horizontal="right" vertical="top"/>
      <protection hidden="1"/>
    </xf>
    <xf numFmtId="0" fontId="43" fillId="3" borderId="27" xfId="0" applyFont="1" applyFill="1" applyBorder="1" applyAlignment="1">
      <alignment horizontal="left" vertical="center" wrapText="1"/>
    </xf>
    <xf numFmtId="49" fontId="44" fillId="3" borderId="27" xfId="0" applyNumberFormat="1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left" vertical="center" wrapText="1"/>
    </xf>
    <xf numFmtId="0" fontId="2" fillId="2" borderId="11" xfId="1" applyNumberFormat="1" applyFont="1" applyFill="1" applyBorder="1" applyAlignment="1" applyProtection="1">
      <alignment vertical="top" wrapText="1"/>
      <protection hidden="1"/>
    </xf>
    <xf numFmtId="167" fontId="2" fillId="2" borderId="10" xfId="1" applyNumberFormat="1" applyFont="1" applyFill="1" applyBorder="1" applyAlignment="1" applyProtection="1">
      <alignment horizontal="center" vertical="top"/>
      <protection hidden="1"/>
    </xf>
    <xf numFmtId="166" fontId="2" fillId="2" borderId="10" xfId="1" applyNumberFormat="1" applyFont="1" applyFill="1" applyBorder="1" applyAlignment="1" applyProtection="1">
      <alignment horizontal="center" vertical="top"/>
      <protection hidden="1"/>
    </xf>
    <xf numFmtId="165" fontId="2" fillId="2" borderId="10" xfId="1" applyNumberFormat="1" applyFont="1" applyFill="1" applyBorder="1" applyAlignment="1" applyProtection="1">
      <alignment horizontal="center" vertical="top"/>
      <protection hidden="1"/>
    </xf>
    <xf numFmtId="164" fontId="2" fillId="3" borderId="9" xfId="1" applyNumberFormat="1" applyFont="1" applyFill="1" applyBorder="1" applyAlignment="1" applyProtection="1">
      <alignment horizontal="right" vertical="top"/>
      <protection hidden="1"/>
    </xf>
    <xf numFmtId="164" fontId="3" fillId="3" borderId="6" xfId="1" applyNumberFormat="1" applyFont="1" applyFill="1" applyBorder="1" applyAlignment="1" applyProtection="1">
      <protection hidden="1"/>
    </xf>
    <xf numFmtId="0" fontId="4" fillId="0" borderId="5" xfId="1" applyNumberFormat="1" applyFont="1" applyFill="1" applyBorder="1" applyAlignment="1" applyProtection="1">
      <alignment horizontal="left"/>
      <protection hidden="1"/>
    </xf>
    <xf numFmtId="0" fontId="1" fillId="0" borderId="4" xfId="1" applyNumberFormat="1" applyFont="1" applyFill="1" applyBorder="1" applyAlignment="1" applyProtection="1">
      <protection hidden="1"/>
    </xf>
    <xf numFmtId="0" fontId="8" fillId="3" borderId="0" xfId="0" applyFont="1" applyFill="1" applyAlignment="1">
      <alignment horizontal="right"/>
    </xf>
    <xf numFmtId="0" fontId="20" fillId="3" borderId="0" xfId="0" applyFont="1" applyFill="1" applyAlignment="1">
      <alignment horizontal="right" vertical="center" wrapText="1"/>
    </xf>
    <xf numFmtId="0" fontId="7" fillId="3" borderId="27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left" vertical="center" wrapText="1"/>
    </xf>
    <xf numFmtId="0" fontId="22" fillId="3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 wrapText="1"/>
    </xf>
    <xf numFmtId="0" fontId="22" fillId="0" borderId="0" xfId="0" applyFont="1" applyFill="1"/>
    <xf numFmtId="0" fontId="45" fillId="0" borderId="0" xfId="0" applyFont="1" applyFill="1"/>
    <xf numFmtId="0" fontId="46" fillId="0" borderId="0" xfId="0" applyFont="1"/>
    <xf numFmtId="0" fontId="22" fillId="0" borderId="0" xfId="0" applyFont="1" applyFill="1" applyAlignment="1">
      <alignment horizontal="center" vertical="center"/>
    </xf>
    <xf numFmtId="0" fontId="26" fillId="3" borderId="27" xfId="0" applyFont="1" applyFill="1" applyBorder="1" applyAlignment="1">
      <alignment horizontal="center" vertical="center"/>
    </xf>
    <xf numFmtId="0" fontId="47" fillId="3" borderId="27" xfId="0" applyFont="1" applyFill="1" applyBorder="1" applyAlignment="1">
      <alignment horizontal="center" vertical="center" wrapText="1"/>
    </xf>
    <xf numFmtId="0" fontId="48" fillId="3" borderId="2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2" fillId="3" borderId="27" xfId="0" applyFont="1" applyFill="1" applyBorder="1" applyAlignment="1">
      <alignment horizontal="center" vertical="center"/>
    </xf>
    <xf numFmtId="0" fontId="25" fillId="3" borderId="27" xfId="0" quotePrefix="1" applyFont="1" applyFill="1" applyBorder="1" applyAlignment="1">
      <alignment horizontal="center" vertical="center" wrapText="1"/>
    </xf>
    <xf numFmtId="49" fontId="8" fillId="3" borderId="27" xfId="0" applyNumberFormat="1" applyFont="1" applyFill="1" applyBorder="1" applyAlignment="1" applyProtection="1">
      <alignment vertical="center"/>
    </xf>
    <xf numFmtId="0" fontId="45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0" applyFont="1" applyFill="1" applyAlignment="1">
      <alignment vertical="center" wrapText="1"/>
    </xf>
    <xf numFmtId="0" fontId="51" fillId="0" borderId="0" xfId="0" applyFont="1" applyAlignment="1">
      <alignment horizontal="left" vertical="center"/>
    </xf>
    <xf numFmtId="0" fontId="31" fillId="0" borderId="0" xfId="0" applyFont="1" applyFill="1" applyBorder="1" applyAlignment="1">
      <alignment wrapText="1"/>
    </xf>
    <xf numFmtId="49" fontId="45" fillId="0" borderId="0" xfId="0" applyNumberFormat="1" applyFont="1" applyFill="1" applyAlignment="1">
      <alignment horizontal="right"/>
    </xf>
    <xf numFmtId="49" fontId="25" fillId="3" borderId="27" xfId="0" quotePrefix="1" applyNumberFormat="1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left" vertical="center" wrapText="1"/>
    </xf>
    <xf numFmtId="49" fontId="8" fillId="3" borderId="27" xfId="0" applyNumberFormat="1" applyFont="1" applyFill="1" applyBorder="1" applyAlignment="1" applyProtection="1">
      <alignment horizontal="center" vertical="center"/>
    </xf>
    <xf numFmtId="0" fontId="22" fillId="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 wrapText="1"/>
    </xf>
    <xf numFmtId="0" fontId="16" fillId="0" borderId="0" xfId="0" applyFont="1"/>
    <xf numFmtId="0" fontId="8" fillId="3" borderId="0" xfId="0" applyFont="1" applyFill="1" applyAlignment="1"/>
    <xf numFmtId="0" fontId="8" fillId="3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7" fillId="3" borderId="0" xfId="0" applyNumberFormat="1" applyFont="1" applyFill="1" applyBorder="1" applyAlignment="1">
      <alignment horizontal="right" vertical="center"/>
    </xf>
    <xf numFmtId="49" fontId="16" fillId="3" borderId="0" xfId="0" applyNumberFormat="1" applyFont="1" applyFill="1"/>
    <xf numFmtId="0" fontId="7" fillId="3" borderId="0" xfId="0" applyFont="1" applyFill="1" applyBorder="1" applyAlignment="1">
      <alignment horizontal="center"/>
    </xf>
    <xf numFmtId="49" fontId="8" fillId="3" borderId="27" xfId="0" applyNumberFormat="1" applyFont="1" applyFill="1" applyBorder="1" applyAlignment="1">
      <alignment horizontal="center" vertical="center" wrapText="1"/>
    </xf>
    <xf numFmtId="0" fontId="44" fillId="3" borderId="27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49" fontId="7" fillId="3" borderId="27" xfId="0" applyNumberFormat="1" applyFont="1" applyFill="1" applyBorder="1" applyAlignment="1">
      <alignment horizontal="center"/>
    </xf>
    <xf numFmtId="0" fontId="8" fillId="3" borderId="27" xfId="0" applyFont="1" applyFill="1" applyBorder="1" applyAlignment="1">
      <alignment horizontal="left" wrapText="1"/>
    </xf>
    <xf numFmtId="0" fontId="8" fillId="3" borderId="27" xfId="0" applyFont="1" applyFill="1" applyBorder="1" applyAlignment="1">
      <alignment horizontal="center" wrapText="1"/>
    </xf>
    <xf numFmtId="172" fontId="8" fillId="3" borderId="27" xfId="0" applyNumberFormat="1" applyFont="1" applyFill="1" applyBorder="1" applyAlignment="1">
      <alignment horizontal="center" wrapText="1"/>
    </xf>
    <xf numFmtId="172" fontId="44" fillId="3" borderId="27" xfId="0" applyNumberFormat="1" applyFont="1" applyFill="1" applyBorder="1" applyAlignment="1">
      <alignment horizontal="left" wrapText="1"/>
    </xf>
    <xf numFmtId="0" fontId="7" fillId="3" borderId="27" xfId="0" applyFont="1" applyFill="1" applyBorder="1" applyAlignment="1">
      <alignment horizontal="center" wrapText="1"/>
    </xf>
    <xf numFmtId="0" fontId="8" fillId="3" borderId="27" xfId="0" applyNumberFormat="1" applyFont="1" applyFill="1" applyBorder="1" applyAlignment="1" applyProtection="1">
      <alignment horizontal="left" vertical="top" wrapText="1"/>
    </xf>
    <xf numFmtId="4" fontId="8" fillId="3" borderId="27" xfId="0" applyNumberFormat="1" applyFont="1" applyFill="1" applyBorder="1" applyAlignment="1">
      <alignment horizontal="center" vertical="center" wrapText="1"/>
    </xf>
    <xf numFmtId="172" fontId="8" fillId="3" borderId="27" xfId="0" applyNumberFormat="1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left" wrapText="1"/>
    </xf>
    <xf numFmtId="0" fontId="16" fillId="3" borderId="27" xfId="0" applyFont="1" applyFill="1" applyBorder="1" applyAlignment="1">
      <alignment horizontal="right"/>
    </xf>
    <xf numFmtId="49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wrapText="1"/>
    </xf>
    <xf numFmtId="0" fontId="16" fillId="3" borderId="0" xfId="0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right"/>
    </xf>
    <xf numFmtId="0" fontId="16" fillId="3" borderId="0" xfId="0" applyFont="1" applyFill="1" applyAlignment="1">
      <alignment vertical="top"/>
    </xf>
    <xf numFmtId="49" fontId="8" fillId="0" borderId="0" xfId="0" applyNumberFormat="1" applyFont="1" applyFill="1" applyBorder="1" applyAlignment="1">
      <alignment vertical="center"/>
    </xf>
    <xf numFmtId="49" fontId="7" fillId="3" borderId="0" xfId="0" applyNumberFormat="1" applyFont="1" applyFill="1" applyBorder="1" applyAlignment="1">
      <alignment horizontal="right" vertical="top"/>
    </xf>
    <xf numFmtId="49" fontId="16" fillId="3" borderId="0" xfId="0" applyNumberFormat="1" applyFont="1" applyFill="1" applyAlignment="1">
      <alignment vertical="top"/>
    </xf>
    <xf numFmtId="0" fontId="7" fillId="3" borderId="0" xfId="0" applyFont="1" applyFill="1" applyBorder="1" applyAlignment="1">
      <alignment horizontal="center" vertical="top"/>
    </xf>
    <xf numFmtId="49" fontId="8" fillId="3" borderId="27" xfId="0" applyNumberFormat="1" applyFont="1" applyFill="1" applyBorder="1" applyAlignment="1">
      <alignment horizontal="center" vertical="top" wrapText="1"/>
    </xf>
    <xf numFmtId="0" fontId="52" fillId="3" borderId="27" xfId="0" applyFont="1" applyFill="1" applyBorder="1" applyAlignment="1">
      <alignment horizontal="center" vertical="top" wrapText="1"/>
    </xf>
    <xf numFmtId="0" fontId="11" fillId="3" borderId="27" xfId="0" applyFont="1" applyFill="1" applyBorder="1" applyAlignment="1">
      <alignment horizontal="center" vertical="top" wrapText="1"/>
    </xf>
    <xf numFmtId="49" fontId="7" fillId="3" borderId="27" xfId="0" applyNumberFormat="1" applyFont="1" applyFill="1" applyBorder="1" applyAlignment="1">
      <alignment horizontal="center" vertical="top"/>
    </xf>
    <xf numFmtId="2" fontId="8" fillId="3" borderId="27" xfId="0" applyNumberFormat="1" applyFont="1" applyFill="1" applyBorder="1" applyAlignment="1">
      <alignment horizontal="left" vertical="top" wrapText="1"/>
    </xf>
    <xf numFmtId="1" fontId="8" fillId="3" borderId="27" xfId="0" applyNumberFormat="1" applyFont="1" applyFill="1" applyBorder="1" applyAlignment="1">
      <alignment horizontal="center" vertical="top" wrapText="1"/>
    </xf>
    <xf numFmtId="2" fontId="12" fillId="3" borderId="14" xfId="0" applyNumberFormat="1" applyFont="1" applyFill="1" applyBorder="1" applyAlignment="1">
      <alignment horizontal="center" vertical="top" wrapText="1"/>
    </xf>
    <xf numFmtId="2" fontId="8" fillId="3" borderId="14" xfId="0" applyNumberFormat="1" applyFont="1" applyFill="1" applyBorder="1" applyAlignment="1">
      <alignment horizontal="center" vertical="top" wrapText="1"/>
    </xf>
    <xf numFmtId="2" fontId="8" fillId="3" borderId="27" xfId="0" applyNumberFormat="1" applyFont="1" applyFill="1" applyBorder="1" applyAlignment="1">
      <alignment horizontal="center" vertical="top"/>
    </xf>
    <xf numFmtId="0" fontId="9" fillId="3" borderId="27" xfId="0" applyFont="1" applyFill="1" applyBorder="1" applyAlignment="1">
      <alignment horizontal="center" vertical="top" wrapText="1"/>
    </xf>
    <xf numFmtId="1" fontId="10" fillId="3" borderId="27" xfId="0" applyNumberFormat="1" applyFont="1" applyFill="1" applyBorder="1" applyAlignment="1">
      <alignment horizontal="center" vertical="top" wrapText="1"/>
    </xf>
    <xf numFmtId="2" fontId="10" fillId="3" borderId="27" xfId="0" applyNumberFormat="1" applyFont="1" applyFill="1" applyBorder="1" applyAlignment="1">
      <alignment horizontal="center" vertical="top"/>
    </xf>
    <xf numFmtId="49" fontId="7" fillId="3" borderId="0" xfId="0" applyNumberFormat="1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right" vertical="top"/>
    </xf>
    <xf numFmtId="49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right" vertical="top"/>
    </xf>
    <xf numFmtId="0" fontId="16" fillId="0" borderId="0" xfId="0" applyFont="1" applyAlignment="1">
      <alignment vertical="top"/>
    </xf>
    <xf numFmtId="49" fontId="9" fillId="3" borderId="35" xfId="0" applyNumberFormat="1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left" vertical="center" wrapText="1"/>
    </xf>
    <xf numFmtId="49" fontId="7" fillId="3" borderId="35" xfId="0" applyNumberFormat="1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left" vertical="center" wrapText="1"/>
    </xf>
    <xf numFmtId="0" fontId="44" fillId="3" borderId="27" xfId="0" applyFont="1" applyFill="1" applyBorder="1" applyAlignment="1">
      <alignment horizontal="left" vertical="center" wrapText="1"/>
    </xf>
    <xf numFmtId="0" fontId="53" fillId="3" borderId="27" xfId="0" applyFont="1" applyFill="1" applyBorder="1" applyAlignment="1">
      <alignment horizontal="left" vertical="center" wrapText="1"/>
    </xf>
    <xf numFmtId="165" fontId="3" fillId="2" borderId="16" xfId="1" applyNumberFormat="1" applyFont="1" applyFill="1" applyBorder="1" applyAlignment="1" applyProtection="1">
      <alignment wrapText="1"/>
      <protection hidden="1"/>
    </xf>
    <xf numFmtId="167" fontId="2" fillId="2" borderId="16" xfId="1" applyNumberFormat="1" applyFont="1" applyFill="1" applyBorder="1" applyAlignment="1" applyProtection="1">
      <alignment wrapText="1"/>
      <protection hidden="1"/>
    </xf>
    <xf numFmtId="167" fontId="2" fillId="2" borderId="15" xfId="1" applyNumberFormat="1" applyFont="1" applyFill="1" applyBorder="1" applyAlignment="1" applyProtection="1">
      <alignment wrapText="1"/>
      <protection hidden="1"/>
    </xf>
    <xf numFmtId="166" fontId="2" fillId="2" borderId="16" xfId="1" applyNumberFormat="1" applyFont="1" applyFill="1" applyBorder="1" applyAlignment="1" applyProtection="1">
      <alignment wrapText="1"/>
      <protection hidden="1"/>
    </xf>
    <xf numFmtId="166" fontId="2" fillId="2" borderId="15" xfId="1" applyNumberFormat="1" applyFont="1" applyFill="1" applyBorder="1" applyAlignment="1" applyProtection="1">
      <alignment wrapText="1"/>
      <protection hidden="1"/>
    </xf>
    <xf numFmtId="165" fontId="2" fillId="2" borderId="16" xfId="1" applyNumberFormat="1" applyFont="1" applyFill="1" applyBorder="1" applyAlignment="1" applyProtection="1">
      <alignment wrapText="1"/>
      <protection hidden="1"/>
    </xf>
    <xf numFmtId="165" fontId="2" fillId="2" borderId="15" xfId="1" applyNumberFormat="1" applyFont="1" applyFill="1" applyBorder="1" applyAlignment="1" applyProtection="1">
      <alignment wrapText="1"/>
      <protection hidden="1"/>
    </xf>
    <xf numFmtId="167" fontId="3" fillId="2" borderId="16" xfId="1" applyNumberFormat="1" applyFont="1" applyFill="1" applyBorder="1" applyAlignment="1" applyProtection="1">
      <alignment wrapText="1"/>
      <protection hidden="1"/>
    </xf>
    <xf numFmtId="4" fontId="1" fillId="0" borderId="0" xfId="1" applyNumberFormat="1"/>
    <xf numFmtId="0" fontId="1" fillId="0" borderId="0" xfId="1" applyBorder="1"/>
    <xf numFmtId="0" fontId="14" fillId="3" borderId="15" xfId="1" applyNumberFormat="1" applyFont="1" applyFill="1" applyBorder="1" applyAlignment="1" applyProtection="1">
      <alignment vertical="top" wrapText="1"/>
      <protection hidden="1"/>
    </xf>
    <xf numFmtId="0" fontId="2" fillId="3" borderId="15" xfId="1" applyNumberFormat="1" applyFont="1" applyFill="1" applyBorder="1" applyAlignment="1" applyProtection="1">
      <alignment vertical="top" wrapText="1"/>
      <protection hidden="1"/>
    </xf>
    <xf numFmtId="166" fontId="2" fillId="3" borderId="14" xfId="1" applyNumberFormat="1" applyFont="1" applyFill="1" applyBorder="1" applyAlignment="1" applyProtection="1">
      <alignment horizontal="center" vertical="top"/>
      <protection hidden="1"/>
    </xf>
    <xf numFmtId="0" fontId="34" fillId="3" borderId="0" xfId="0" applyFont="1" applyFill="1" applyAlignment="1">
      <alignment wrapText="1"/>
    </xf>
    <xf numFmtId="0" fontId="34" fillId="3" borderId="27" xfId="0" applyFont="1" applyFill="1" applyBorder="1" applyAlignment="1">
      <alignment wrapText="1"/>
    </xf>
    <xf numFmtId="164" fontId="54" fillId="3" borderId="13" xfId="1" applyNumberFormat="1" applyFont="1" applyFill="1" applyBorder="1" applyAlignment="1" applyProtection="1">
      <alignment horizontal="right" vertical="top"/>
      <protection hidden="1"/>
    </xf>
    <xf numFmtId="165" fontId="2" fillId="3" borderId="14" xfId="1" applyNumberFormat="1" applyFont="1" applyFill="1" applyBorder="1" applyAlignment="1" applyProtection="1">
      <alignment horizontal="center" vertical="top"/>
      <protection hidden="1"/>
    </xf>
    <xf numFmtId="0" fontId="2" fillId="3" borderId="0" xfId="1" applyNumberFormat="1" applyFont="1" applyFill="1" applyAlignment="1" applyProtection="1">
      <protection hidden="1"/>
    </xf>
    <xf numFmtId="164" fontId="3" fillId="3" borderId="0" xfId="1" applyNumberFormat="1" applyFont="1" applyFill="1" applyAlignment="1" applyProtection="1">
      <protection hidden="1"/>
    </xf>
    <xf numFmtId="0" fontId="7" fillId="3" borderId="27" xfId="0" applyFont="1" applyFill="1" applyBorder="1" applyAlignment="1">
      <alignment horizontal="left" vertical="center" wrapText="1"/>
    </xf>
    <xf numFmtId="173" fontId="1" fillId="0" borderId="27" xfId="1" applyNumberFormat="1" applyBorder="1"/>
    <xf numFmtId="49" fontId="8" fillId="3" borderId="34" xfId="0" applyNumberFormat="1" applyFont="1" applyFill="1" applyBorder="1" applyAlignment="1" applyProtection="1">
      <alignment vertical="center"/>
    </xf>
    <xf numFmtId="49" fontId="25" fillId="3" borderId="34" xfId="0" quotePrefix="1" applyNumberFormat="1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14" fillId="2" borderId="0" xfId="1" applyNumberFormat="1" applyFont="1" applyFill="1" applyBorder="1" applyAlignment="1" applyProtection="1">
      <alignment horizontal="right" vertical="top"/>
      <protection hidden="1"/>
    </xf>
    <xf numFmtId="164" fontId="21" fillId="0" borderId="0" xfId="1" applyNumberFormat="1" applyFont="1" applyFill="1" applyBorder="1" applyAlignment="1" applyProtection="1">
      <protection hidden="1"/>
    </xf>
    <xf numFmtId="0" fontId="7" fillId="3" borderId="27" xfId="0" applyFont="1" applyFill="1" applyBorder="1" applyAlignment="1">
      <alignment horizontal="left" vertical="center" wrapText="1"/>
    </xf>
    <xf numFmtId="165" fontId="3" fillId="2" borderId="16" xfId="1" applyNumberFormat="1" applyFont="1" applyFill="1" applyBorder="1" applyAlignment="1" applyProtection="1">
      <alignment wrapText="1"/>
      <protection hidden="1"/>
    </xf>
    <xf numFmtId="167" fontId="2" fillId="2" borderId="16" xfId="1" applyNumberFormat="1" applyFont="1" applyFill="1" applyBorder="1" applyAlignment="1" applyProtection="1">
      <alignment wrapText="1"/>
      <protection hidden="1"/>
    </xf>
    <xf numFmtId="167" fontId="2" fillId="2" borderId="15" xfId="1" applyNumberFormat="1" applyFont="1" applyFill="1" applyBorder="1" applyAlignment="1" applyProtection="1">
      <alignment wrapText="1"/>
      <protection hidden="1"/>
    </xf>
    <xf numFmtId="166" fontId="2" fillId="2" borderId="16" xfId="1" applyNumberFormat="1" applyFont="1" applyFill="1" applyBorder="1" applyAlignment="1" applyProtection="1">
      <alignment wrapText="1"/>
      <protection hidden="1"/>
    </xf>
    <xf numFmtId="166" fontId="2" fillId="2" borderId="15" xfId="1" applyNumberFormat="1" applyFont="1" applyFill="1" applyBorder="1" applyAlignment="1" applyProtection="1">
      <alignment wrapText="1"/>
      <protection hidden="1"/>
    </xf>
    <xf numFmtId="165" fontId="2" fillId="2" borderId="16" xfId="1" applyNumberFormat="1" applyFont="1" applyFill="1" applyBorder="1" applyAlignment="1" applyProtection="1">
      <alignment wrapText="1"/>
      <protection hidden="1"/>
    </xf>
    <xf numFmtId="165" fontId="2" fillId="2" borderId="15" xfId="1" applyNumberFormat="1" applyFont="1" applyFill="1" applyBorder="1" applyAlignment="1" applyProtection="1">
      <alignment wrapText="1"/>
      <protection hidden="1"/>
    </xf>
    <xf numFmtId="167" fontId="3" fillId="2" borderId="16" xfId="1" applyNumberFormat="1" applyFont="1" applyFill="1" applyBorder="1" applyAlignment="1" applyProtection="1">
      <alignment wrapText="1"/>
      <protection hidden="1"/>
    </xf>
    <xf numFmtId="167" fontId="3" fillId="2" borderId="15" xfId="1" applyNumberFormat="1" applyFont="1" applyFill="1" applyBorder="1" applyAlignment="1" applyProtection="1">
      <alignment wrapText="1"/>
      <protection hidden="1"/>
    </xf>
    <xf numFmtId="165" fontId="2" fillId="2" borderId="16" xfId="1" applyNumberFormat="1" applyFont="1" applyFill="1" applyBorder="1" applyAlignment="1" applyProtection="1">
      <alignment wrapText="1"/>
      <protection hidden="1"/>
    </xf>
    <xf numFmtId="165" fontId="2" fillId="2" borderId="15" xfId="1" applyNumberFormat="1" applyFont="1" applyFill="1" applyBorder="1" applyAlignment="1" applyProtection="1">
      <alignment wrapText="1"/>
      <protection hidden="1"/>
    </xf>
    <xf numFmtId="166" fontId="2" fillId="2" borderId="16" xfId="1" applyNumberFormat="1" applyFont="1" applyFill="1" applyBorder="1" applyAlignment="1" applyProtection="1">
      <alignment wrapText="1"/>
      <protection hidden="1"/>
    </xf>
    <xf numFmtId="166" fontId="2" fillId="2" borderId="15" xfId="1" applyNumberFormat="1" applyFont="1" applyFill="1" applyBorder="1" applyAlignment="1" applyProtection="1">
      <alignment wrapText="1"/>
      <protection hidden="1"/>
    </xf>
    <xf numFmtId="166" fontId="3" fillId="2" borderId="16" xfId="1" applyNumberFormat="1" applyFont="1" applyFill="1" applyBorder="1" applyAlignment="1" applyProtection="1">
      <alignment wrapText="1"/>
      <protection hidden="1"/>
    </xf>
    <xf numFmtId="166" fontId="3" fillId="2" borderId="15" xfId="1" applyNumberFormat="1" applyFont="1" applyFill="1" applyBorder="1" applyAlignment="1" applyProtection="1">
      <alignment wrapText="1"/>
      <protection hidden="1"/>
    </xf>
    <xf numFmtId="166" fontId="3" fillId="2" borderId="20" xfId="1" applyNumberFormat="1" applyFont="1" applyFill="1" applyBorder="1" applyAlignment="1" applyProtection="1">
      <alignment wrapText="1"/>
      <protection hidden="1"/>
    </xf>
    <xf numFmtId="0" fontId="3" fillId="3" borderId="19" xfId="1" applyNumberFormat="1" applyFont="1" applyFill="1" applyBorder="1" applyAlignment="1" applyProtection="1">
      <alignment vertical="top" wrapText="1"/>
      <protection hidden="1"/>
    </xf>
    <xf numFmtId="166" fontId="3" fillId="3" borderId="18" xfId="1" applyNumberFormat="1" applyFont="1" applyFill="1" applyBorder="1" applyAlignment="1" applyProtection="1">
      <alignment horizontal="center" vertical="top"/>
      <protection hidden="1"/>
    </xf>
    <xf numFmtId="165" fontId="3" fillId="3" borderId="18" xfId="1" applyNumberFormat="1" applyFont="1" applyFill="1" applyBorder="1" applyAlignment="1" applyProtection="1">
      <alignment horizontal="center" vertical="top"/>
      <protection hidden="1"/>
    </xf>
    <xf numFmtId="164" fontId="3" fillId="3" borderId="17" xfId="1" applyNumberFormat="1" applyFont="1" applyFill="1" applyBorder="1" applyAlignment="1" applyProtection="1">
      <alignment horizontal="right" vertical="top"/>
      <protection hidden="1"/>
    </xf>
    <xf numFmtId="0" fontId="3" fillId="3" borderId="15" xfId="1" applyNumberFormat="1" applyFont="1" applyFill="1" applyBorder="1" applyAlignment="1" applyProtection="1">
      <alignment vertical="top" wrapText="1"/>
      <protection hidden="1"/>
    </xf>
    <xf numFmtId="166" fontId="3" fillId="3" borderId="14" xfId="1" applyNumberFormat="1" applyFont="1" applyFill="1" applyBorder="1" applyAlignment="1" applyProtection="1">
      <alignment horizontal="center" vertical="top"/>
      <protection hidden="1"/>
    </xf>
    <xf numFmtId="165" fontId="3" fillId="3" borderId="14" xfId="1" applyNumberFormat="1" applyFont="1" applyFill="1" applyBorder="1" applyAlignment="1" applyProtection="1">
      <alignment horizontal="center" vertical="top"/>
      <protection hidden="1"/>
    </xf>
    <xf numFmtId="0" fontId="3" fillId="3" borderId="11" xfId="1" applyNumberFormat="1" applyFont="1" applyFill="1" applyBorder="1" applyAlignment="1" applyProtection="1">
      <alignment vertical="top" wrapText="1"/>
      <protection hidden="1"/>
    </xf>
    <xf numFmtId="166" fontId="3" fillId="3" borderId="10" xfId="1" applyNumberFormat="1" applyFont="1" applyFill="1" applyBorder="1" applyAlignment="1" applyProtection="1">
      <alignment horizontal="center" vertical="top"/>
      <protection hidden="1"/>
    </xf>
    <xf numFmtId="165" fontId="3" fillId="3" borderId="10" xfId="1" applyNumberFormat="1" applyFont="1" applyFill="1" applyBorder="1" applyAlignment="1" applyProtection="1">
      <alignment horizontal="center" vertical="top"/>
      <protection hidden="1"/>
    </xf>
    <xf numFmtId="164" fontId="3" fillId="3" borderId="9" xfId="1" applyNumberFormat="1" applyFont="1" applyFill="1" applyBorder="1" applyAlignment="1" applyProtection="1">
      <alignment horizontal="right" vertical="top"/>
      <protection hidden="1"/>
    </xf>
    <xf numFmtId="0" fontId="9" fillId="3" borderId="0" xfId="0" applyFont="1" applyFill="1" applyBorder="1" applyAlignment="1">
      <alignment horizontal="center" wrapText="1"/>
    </xf>
    <xf numFmtId="0" fontId="8" fillId="3" borderId="0" xfId="0" applyFont="1" applyFill="1" applyAlignment="1">
      <alignment horizontal="right" vertical="center" wrapText="1"/>
    </xf>
    <xf numFmtId="49" fontId="8" fillId="3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right"/>
    </xf>
    <xf numFmtId="49" fontId="12" fillId="3" borderId="30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/>
    </xf>
    <xf numFmtId="49" fontId="12" fillId="3" borderId="31" xfId="0" applyNumberFormat="1" applyFont="1" applyFill="1" applyBorder="1" applyAlignment="1">
      <alignment horizontal="center" vertical="center"/>
    </xf>
    <xf numFmtId="0" fontId="26" fillId="3" borderId="2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26" xfId="0" applyFont="1" applyFill="1" applyBorder="1" applyAlignment="1">
      <alignment horizontal="center" vertical="center"/>
    </xf>
    <xf numFmtId="0" fontId="26" fillId="3" borderId="28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3" borderId="14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 applyProtection="1">
      <alignment horizontal="center" vertical="center"/>
    </xf>
    <xf numFmtId="49" fontId="9" fillId="3" borderId="35" xfId="0" applyNumberFormat="1" applyFont="1" applyFill="1" applyBorder="1" applyAlignment="1" applyProtection="1">
      <alignment horizontal="center" vertical="center"/>
    </xf>
    <xf numFmtId="49" fontId="9" fillId="3" borderId="32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Alignment="1">
      <alignment horizontal="right"/>
    </xf>
    <xf numFmtId="0" fontId="8" fillId="3" borderId="0" xfId="0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2" fontId="8" fillId="3" borderId="33" xfId="0" applyNumberFormat="1" applyFont="1" applyFill="1" applyBorder="1" applyAlignment="1">
      <alignment horizontal="center" vertical="center" textRotation="90" wrapText="1"/>
    </xf>
    <xf numFmtId="2" fontId="8" fillId="3" borderId="36" xfId="0" applyNumberFormat="1" applyFont="1" applyFill="1" applyBorder="1" applyAlignment="1">
      <alignment horizontal="center" vertical="center" textRotation="90" wrapText="1"/>
    </xf>
    <xf numFmtId="2" fontId="8" fillId="3" borderId="34" xfId="0" applyNumberFormat="1" applyFont="1" applyFill="1" applyBorder="1" applyAlignment="1">
      <alignment horizontal="center" vertical="center" textRotation="90" wrapText="1"/>
    </xf>
    <xf numFmtId="0" fontId="16" fillId="3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top"/>
    </xf>
    <xf numFmtId="0" fontId="8" fillId="3" borderId="0" xfId="0" applyFont="1" applyFill="1" applyAlignment="1">
      <alignment horizontal="center" vertical="top"/>
    </xf>
    <xf numFmtId="49" fontId="8" fillId="3" borderId="0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horizontal="center" vertical="top" wrapText="1"/>
    </xf>
    <xf numFmtId="49" fontId="8" fillId="3" borderId="33" xfId="0" applyNumberFormat="1" applyFont="1" applyFill="1" applyBorder="1" applyAlignment="1">
      <alignment horizontal="center" vertical="center" textRotation="90" wrapText="1"/>
    </xf>
    <xf numFmtId="49" fontId="8" fillId="3" borderId="36" xfId="0" applyNumberFormat="1" applyFont="1" applyFill="1" applyBorder="1" applyAlignment="1">
      <alignment horizontal="center" vertical="center" textRotation="90" wrapText="1"/>
    </xf>
    <xf numFmtId="49" fontId="8" fillId="3" borderId="34" xfId="0" applyNumberFormat="1" applyFont="1" applyFill="1" applyBorder="1" applyAlignment="1">
      <alignment horizontal="center" vertical="center" textRotation="90" wrapText="1"/>
    </xf>
    <xf numFmtId="165" fontId="3" fillId="2" borderId="16" xfId="1" applyNumberFormat="1" applyFont="1" applyFill="1" applyBorder="1" applyAlignment="1" applyProtection="1">
      <alignment wrapText="1"/>
      <protection hidden="1"/>
    </xf>
    <xf numFmtId="165" fontId="3" fillId="2" borderId="15" xfId="1" applyNumberFormat="1" applyFont="1" applyFill="1" applyBorder="1" applyAlignment="1" applyProtection="1">
      <alignment wrapText="1"/>
      <protection hidden="1"/>
    </xf>
    <xf numFmtId="167" fontId="2" fillId="2" borderId="16" xfId="1" applyNumberFormat="1" applyFont="1" applyFill="1" applyBorder="1" applyAlignment="1" applyProtection="1">
      <alignment wrapText="1"/>
      <protection hidden="1"/>
    </xf>
    <xf numFmtId="167" fontId="2" fillId="2" borderId="15" xfId="1" applyNumberFormat="1" applyFont="1" applyFill="1" applyBorder="1" applyAlignment="1" applyProtection="1">
      <alignment wrapText="1"/>
      <protection hidden="1"/>
    </xf>
    <xf numFmtId="166" fontId="2" fillId="2" borderId="16" xfId="1" applyNumberFormat="1" applyFont="1" applyFill="1" applyBorder="1" applyAlignment="1" applyProtection="1">
      <alignment wrapText="1"/>
      <protection hidden="1"/>
    </xf>
    <xf numFmtId="166" fontId="2" fillId="2" borderId="15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5" fontId="3" fillId="2" borderId="20" xfId="1" applyNumberFormat="1" applyFont="1" applyFill="1" applyBorder="1" applyAlignment="1" applyProtection="1">
      <alignment wrapText="1"/>
      <protection hidden="1"/>
    </xf>
    <xf numFmtId="165" fontId="3" fillId="2" borderId="19" xfId="1" applyNumberFormat="1" applyFont="1" applyFill="1" applyBorder="1" applyAlignment="1" applyProtection="1">
      <alignment wrapText="1"/>
      <protection hidden="1"/>
    </xf>
    <xf numFmtId="165" fontId="2" fillId="2" borderId="16" xfId="1" applyNumberFormat="1" applyFont="1" applyFill="1" applyBorder="1" applyAlignment="1" applyProtection="1">
      <alignment wrapText="1"/>
      <protection hidden="1"/>
    </xf>
    <xf numFmtId="165" fontId="2" fillId="2" borderId="15" xfId="1" applyNumberFormat="1" applyFont="1" applyFill="1" applyBorder="1" applyAlignment="1" applyProtection="1">
      <alignment wrapText="1"/>
      <protection hidden="1"/>
    </xf>
    <xf numFmtId="0" fontId="8" fillId="0" borderId="0" xfId="0" applyFont="1" applyFill="1" applyAlignment="1">
      <alignment horizontal="right" vertical="center" wrapText="1"/>
    </xf>
    <xf numFmtId="167" fontId="3" fillId="2" borderId="16" xfId="1" applyNumberFormat="1" applyFont="1" applyFill="1" applyBorder="1" applyAlignment="1" applyProtection="1">
      <alignment wrapText="1"/>
      <protection hidden="1"/>
    </xf>
    <xf numFmtId="167" fontId="3" fillId="2" borderId="15" xfId="1" applyNumberFormat="1" applyFont="1" applyFill="1" applyBorder="1" applyAlignment="1" applyProtection="1">
      <alignment wrapText="1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167" fontId="3" fillId="2" borderId="20" xfId="1" applyNumberFormat="1" applyFont="1" applyFill="1" applyBorder="1" applyAlignment="1" applyProtection="1">
      <alignment wrapText="1"/>
      <protection hidden="1"/>
    </xf>
    <xf numFmtId="167" fontId="3" fillId="2" borderId="19" xfId="1" applyNumberFormat="1" applyFont="1" applyFill="1" applyBorder="1" applyAlignment="1" applyProtection="1">
      <alignment wrapText="1"/>
      <protection hidden="1"/>
    </xf>
    <xf numFmtId="0" fontId="20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right" vertical="center" wrapText="1"/>
    </xf>
    <xf numFmtId="49" fontId="8" fillId="3" borderId="0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 wrapText="1"/>
    </xf>
    <xf numFmtId="0" fontId="20" fillId="3" borderId="2" xfId="0" applyFont="1" applyFill="1" applyBorder="1" applyAlignment="1">
      <alignment horizontal="right"/>
    </xf>
    <xf numFmtId="0" fontId="25" fillId="3" borderId="14" xfId="0" applyFont="1" applyFill="1" applyBorder="1" applyAlignment="1">
      <alignment horizontal="center" vertical="center" wrapText="1"/>
    </xf>
    <xf numFmtId="0" fontId="25" fillId="3" borderId="35" xfId="0" applyFont="1" applyFill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 wrapText="1"/>
    </xf>
    <xf numFmtId="0" fontId="23" fillId="3" borderId="34" xfId="0" applyFont="1" applyFill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35" xfId="0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right" vertical="center"/>
    </xf>
    <xf numFmtId="49" fontId="11" fillId="3" borderId="33" xfId="0" applyNumberFormat="1" applyFont="1" applyFill="1" applyBorder="1" applyAlignment="1">
      <alignment horizontal="center" vertical="center" wrapText="1"/>
    </xf>
    <xf numFmtId="49" fontId="11" fillId="3" borderId="34" xfId="0" applyNumberFormat="1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166" fontId="3" fillId="2" borderId="20" xfId="1" applyNumberFormat="1" applyFont="1" applyFill="1" applyBorder="1" applyAlignment="1" applyProtection="1">
      <alignment wrapText="1"/>
      <protection hidden="1"/>
    </xf>
    <xf numFmtId="166" fontId="3" fillId="2" borderId="19" xfId="1" applyNumberFormat="1" applyFont="1" applyFill="1" applyBorder="1" applyAlignment="1" applyProtection="1">
      <alignment wrapText="1"/>
      <protection hidden="1"/>
    </xf>
    <xf numFmtId="166" fontId="3" fillId="2" borderId="16" xfId="1" applyNumberFormat="1" applyFont="1" applyFill="1" applyBorder="1" applyAlignment="1" applyProtection="1">
      <alignment wrapText="1"/>
      <protection hidden="1"/>
    </xf>
    <xf numFmtId="166" fontId="3" fillId="2" borderId="15" xfId="1" applyNumberFormat="1" applyFont="1" applyFill="1" applyBorder="1" applyAlignment="1" applyProtection="1">
      <alignment wrapText="1"/>
      <protection hidden="1"/>
    </xf>
    <xf numFmtId="166" fontId="3" fillId="2" borderId="12" xfId="1" applyNumberFormat="1" applyFont="1" applyFill="1" applyBorder="1" applyAlignment="1" applyProtection="1">
      <alignment wrapText="1"/>
      <protection hidden="1"/>
    </xf>
    <xf numFmtId="166" fontId="3" fillId="2" borderId="11" xfId="1" applyNumberFormat="1" applyFont="1" applyFill="1" applyBorder="1" applyAlignment="1" applyProtection="1">
      <alignment wrapText="1"/>
      <protection hidden="1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vertical="center" wrapText="1"/>
    </xf>
    <xf numFmtId="0" fontId="7" fillId="3" borderId="34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/>
    </xf>
    <xf numFmtId="49" fontId="15" fillId="3" borderId="0" xfId="0" applyNumberFormat="1" applyFont="1" applyFill="1" applyBorder="1" applyAlignment="1">
      <alignment horizontal="right" vertical="center" wrapText="1"/>
    </xf>
    <xf numFmtId="49" fontId="15" fillId="3" borderId="0" xfId="0" applyNumberFormat="1" applyFont="1" applyFill="1" applyBorder="1" applyAlignment="1">
      <alignment horizontal="right" vertical="center"/>
    </xf>
    <xf numFmtId="0" fontId="7" fillId="3" borderId="27" xfId="0" applyFont="1" applyFill="1" applyBorder="1" applyAlignment="1">
      <alignment horizontal="left" vertical="center" wrapText="1"/>
    </xf>
    <xf numFmtId="170" fontId="7" fillId="3" borderId="14" xfId="0" applyNumberFormat="1" applyFont="1" applyFill="1" applyBorder="1" applyAlignment="1">
      <alignment horizontal="right" vertical="center"/>
    </xf>
    <xf numFmtId="170" fontId="7" fillId="3" borderId="32" xfId="0" applyNumberFormat="1" applyFont="1" applyFill="1" applyBorder="1" applyAlignment="1">
      <alignment horizontal="right" vertical="center"/>
    </xf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right"/>
    </xf>
    <xf numFmtId="169" fontId="17" fillId="3" borderId="0" xfId="0" applyNumberFormat="1" applyFont="1" applyFill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center" vertical="center" wrapText="1"/>
    </xf>
    <xf numFmtId="0" fontId="18" fillId="3" borderId="3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26" xfId="0" applyFont="1" applyFill="1" applyBorder="1" applyAlignment="1">
      <alignment horizontal="left" vertical="center" wrapText="1"/>
    </xf>
    <xf numFmtId="4" fontId="7" fillId="3" borderId="14" xfId="0" applyNumberFormat="1" applyFont="1" applyFill="1" applyBorder="1" applyAlignment="1">
      <alignment horizontal="right" vertical="center"/>
    </xf>
    <xf numFmtId="4" fontId="7" fillId="3" borderId="32" xfId="0" applyNumberFormat="1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left" vertical="center" wrapText="1"/>
    </xf>
    <xf numFmtId="0" fontId="9" fillId="3" borderId="35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" fontId="9" fillId="3" borderId="14" xfId="0" applyNumberFormat="1" applyFont="1" applyFill="1" applyBorder="1" applyAlignment="1">
      <alignment horizontal="right"/>
    </xf>
    <xf numFmtId="4" fontId="9" fillId="3" borderId="32" xfId="0" applyNumberFormat="1" applyFont="1" applyFill="1" applyBorder="1" applyAlignment="1">
      <alignment horizontal="right"/>
    </xf>
    <xf numFmtId="0" fontId="9" fillId="3" borderId="35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/>
    </xf>
    <xf numFmtId="0" fontId="16" fillId="3" borderId="34" xfId="0" applyFont="1" applyFill="1" applyBorder="1" applyAlignment="1">
      <alignment horizontal="center"/>
    </xf>
    <xf numFmtId="0" fontId="39" fillId="3" borderId="0" xfId="0" applyFont="1" applyFill="1" applyBorder="1" applyAlignment="1">
      <alignment horizontal="right" vertical="center" wrapText="1"/>
    </xf>
    <xf numFmtId="0" fontId="38" fillId="3" borderId="0" xfId="0" applyFont="1" applyFill="1" applyAlignment="1">
      <alignment horizontal="right" vertical="center" wrapText="1"/>
    </xf>
    <xf numFmtId="0" fontId="39" fillId="3" borderId="0" xfId="0" applyFont="1" applyFill="1" applyAlignment="1">
      <alignment horizontal="right"/>
    </xf>
    <xf numFmtId="0" fontId="39" fillId="3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8"/>
  <sheetViews>
    <sheetView view="pageBreakPreview" zoomScaleNormal="100" zoomScaleSheetLayoutView="100" workbookViewId="0">
      <selection activeCell="A36" sqref="A36:XFD39"/>
    </sheetView>
  </sheetViews>
  <sheetFormatPr defaultColWidth="9.28515625" defaultRowHeight="15.75" x14ac:dyDescent="0.25"/>
  <cols>
    <col min="1" max="1" width="4.140625" style="189" customWidth="1"/>
    <col min="2" max="2" width="3" style="190" customWidth="1"/>
    <col min="3" max="3" width="3.28515625" style="190" customWidth="1"/>
    <col min="4" max="4" width="4.7109375" style="191" customWidth="1"/>
    <col min="5" max="5" width="5.7109375" style="190" customWidth="1"/>
    <col min="6" max="6" width="8.5703125" style="190" customWidth="1"/>
    <col min="7" max="7" width="7.42578125" style="190" customWidth="1"/>
    <col min="8" max="8" width="43.5703125" style="51" customWidth="1"/>
    <col min="9" max="9" width="18.28515625" style="49" customWidth="1"/>
    <col min="10" max="10" width="8.7109375" style="49" hidden="1" customWidth="1"/>
    <col min="11" max="11" width="0" style="52" hidden="1" customWidth="1"/>
    <col min="12" max="12" width="11.28515625" style="52" hidden="1" customWidth="1"/>
    <col min="13" max="14" width="0" style="52" hidden="1" customWidth="1"/>
    <col min="15" max="15" width="14.42578125" style="52" hidden="1" customWidth="1"/>
    <col min="16" max="16" width="13.5703125" style="52" hidden="1" customWidth="1"/>
    <col min="17" max="19" width="0" style="52" hidden="1" customWidth="1"/>
    <col min="20" max="20" width="0.140625" style="52" customWidth="1"/>
    <col min="21" max="21" width="14.140625" style="52" customWidth="1"/>
    <col min="22" max="29" width="9.28515625" style="52"/>
    <col min="30" max="16384" width="9.28515625" style="49"/>
  </cols>
  <sheetData>
    <row r="1" spans="1:29" ht="29.25" customHeight="1" x14ac:dyDescent="0.25">
      <c r="A1" s="192"/>
      <c r="B1" s="193"/>
      <c r="C1" s="193"/>
      <c r="D1" s="194"/>
      <c r="E1" s="193"/>
      <c r="F1" s="193"/>
      <c r="G1" s="193"/>
      <c r="H1" s="55"/>
      <c r="I1" s="55" t="s">
        <v>376</v>
      </c>
      <c r="J1" s="56"/>
      <c r="K1" s="56"/>
      <c r="L1" s="54"/>
      <c r="M1" s="54"/>
      <c r="N1" s="54"/>
      <c r="O1" s="54"/>
      <c r="P1" s="54"/>
    </row>
    <row r="2" spans="1:29" ht="21.75" customHeight="1" x14ac:dyDescent="0.25">
      <c r="A2" s="192"/>
      <c r="B2" s="193"/>
      <c r="C2" s="193"/>
      <c r="D2" s="194"/>
      <c r="E2" s="193"/>
      <c r="F2" s="193"/>
      <c r="G2" s="193"/>
      <c r="H2" s="447" t="s">
        <v>827</v>
      </c>
      <c r="I2" s="447"/>
      <c r="J2" s="53"/>
      <c r="K2" s="57"/>
    </row>
    <row r="3" spans="1:29" ht="15" customHeight="1" x14ac:dyDescent="0.25">
      <c r="A3" s="192"/>
      <c r="B3" s="193"/>
      <c r="C3" s="193"/>
      <c r="D3" s="194"/>
      <c r="E3" s="193"/>
      <c r="F3" s="193"/>
      <c r="G3" s="193"/>
      <c r="H3" s="447"/>
      <c r="I3" s="447"/>
      <c r="J3" s="53"/>
      <c r="K3" s="57"/>
    </row>
    <row r="4" spans="1:29" ht="15" customHeight="1" x14ac:dyDescent="0.25">
      <c r="A4" s="192"/>
      <c r="B4" s="193"/>
      <c r="C4" s="193"/>
      <c r="D4" s="194"/>
      <c r="E4" s="193"/>
      <c r="F4" s="193"/>
      <c r="G4" s="193"/>
      <c r="H4" s="447" t="s">
        <v>727</v>
      </c>
      <c r="I4" s="447"/>
      <c r="J4" s="53"/>
      <c r="K4" s="57"/>
    </row>
    <row r="5" spans="1:29" s="62" customFormat="1" ht="18" hidden="1" customHeight="1" x14ac:dyDescent="0.2">
      <c r="A5" s="192"/>
      <c r="B5" s="195"/>
      <c r="C5" s="195"/>
      <c r="D5" s="195"/>
      <c r="E5" s="195"/>
      <c r="F5" s="195"/>
      <c r="G5" s="195"/>
      <c r="H5" s="448"/>
      <c r="I5" s="448"/>
      <c r="J5" s="59"/>
      <c r="K5" s="59"/>
      <c r="L5" s="60"/>
      <c r="M5" s="61"/>
    </row>
    <row r="6" spans="1:29" s="62" customFormat="1" ht="16.5" customHeight="1" x14ac:dyDescent="0.2">
      <c r="A6" s="192"/>
      <c r="B6" s="195"/>
      <c r="C6" s="195"/>
      <c r="D6" s="195"/>
      <c r="E6" s="195"/>
      <c r="F6" s="195"/>
      <c r="G6" s="195"/>
      <c r="H6" s="448"/>
      <c r="I6" s="448"/>
      <c r="J6" s="59"/>
      <c r="K6" s="59"/>
      <c r="L6" s="60"/>
      <c r="M6" s="61"/>
    </row>
    <row r="7" spans="1:29" ht="16.5" customHeight="1" x14ac:dyDescent="0.25">
      <c r="A7" s="192"/>
      <c r="B7" s="446" t="s">
        <v>813</v>
      </c>
      <c r="C7" s="446"/>
      <c r="D7" s="446"/>
      <c r="E7" s="446"/>
      <c r="F7" s="446"/>
      <c r="G7" s="446"/>
      <c r="H7" s="446"/>
      <c r="I7" s="446"/>
      <c r="J7" s="446"/>
      <c r="K7" s="63"/>
      <c r="L7" s="64"/>
      <c r="M7" s="64"/>
      <c r="V7" s="65"/>
    </row>
    <row r="8" spans="1:29" ht="12" customHeight="1" x14ac:dyDescent="0.25">
      <c r="A8" s="192"/>
      <c r="B8" s="194"/>
      <c r="C8" s="194"/>
      <c r="D8" s="194"/>
      <c r="E8" s="194"/>
      <c r="F8" s="194"/>
      <c r="G8" s="194"/>
      <c r="H8" s="116"/>
      <c r="I8" s="67"/>
      <c r="J8" s="67" t="s">
        <v>0</v>
      </c>
      <c r="K8" s="68"/>
      <c r="L8" s="69"/>
      <c r="M8" s="69"/>
      <c r="N8" s="69"/>
      <c r="O8" s="69"/>
      <c r="P8" s="69"/>
      <c r="Q8" s="69"/>
      <c r="R8" s="69"/>
      <c r="S8" s="69"/>
      <c r="T8" s="69"/>
    </row>
    <row r="9" spans="1:29" s="50" customFormat="1" ht="12.75" customHeight="1" x14ac:dyDescent="0.25">
      <c r="A9" s="453" t="s">
        <v>377</v>
      </c>
      <c r="B9" s="454"/>
      <c r="C9" s="454"/>
      <c r="D9" s="454"/>
      <c r="E9" s="454"/>
      <c r="F9" s="454"/>
      <c r="G9" s="455"/>
      <c r="H9" s="459" t="s">
        <v>378</v>
      </c>
      <c r="I9" s="461" t="s">
        <v>379</v>
      </c>
      <c r="J9" s="463" t="s">
        <v>380</v>
      </c>
      <c r="K9" s="70"/>
      <c r="L9" s="465" t="s">
        <v>381</v>
      </c>
      <c r="M9" s="466" t="s">
        <v>382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1:29" s="50" customFormat="1" ht="30.6" customHeight="1" x14ac:dyDescent="0.2">
      <c r="A10" s="456"/>
      <c r="B10" s="457"/>
      <c r="C10" s="457"/>
      <c r="D10" s="457"/>
      <c r="E10" s="457"/>
      <c r="F10" s="457"/>
      <c r="G10" s="458"/>
      <c r="H10" s="460"/>
      <c r="I10" s="462"/>
      <c r="J10" s="464"/>
      <c r="K10" s="70"/>
      <c r="L10" s="465"/>
      <c r="M10" s="466"/>
      <c r="N10" s="71"/>
      <c r="O10" s="71"/>
      <c r="P10" s="71"/>
      <c r="Q10" s="71"/>
      <c r="R10" s="71"/>
      <c r="S10" s="449"/>
      <c r="T10" s="449"/>
      <c r="U10" s="71"/>
      <c r="V10" s="71"/>
      <c r="W10" s="72"/>
      <c r="X10" s="71"/>
      <c r="Y10" s="71"/>
      <c r="Z10" s="71"/>
      <c r="AA10" s="71"/>
      <c r="AB10" s="71"/>
      <c r="AC10" s="71"/>
    </row>
    <row r="11" spans="1:29" s="50" customFormat="1" ht="11.25" customHeight="1" x14ac:dyDescent="0.25">
      <c r="A11" s="450" t="s">
        <v>383</v>
      </c>
      <c r="B11" s="451"/>
      <c r="C11" s="451"/>
      <c r="D11" s="451"/>
      <c r="E11" s="451"/>
      <c r="F11" s="451"/>
      <c r="G11" s="452"/>
      <c r="H11" s="145" t="s">
        <v>384</v>
      </c>
      <c r="I11" s="73" t="s">
        <v>385</v>
      </c>
      <c r="J11" s="73">
        <f>H11+1</f>
        <v>3</v>
      </c>
      <c r="K11" s="70"/>
      <c r="L11" s="74"/>
      <c r="M11" s="75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</row>
    <row r="12" spans="1:29" ht="30" customHeight="1" x14ac:dyDescent="0.25">
      <c r="A12" s="196" t="s">
        <v>386</v>
      </c>
      <c r="B12" s="196" t="s">
        <v>383</v>
      </c>
      <c r="C12" s="196" t="s">
        <v>387</v>
      </c>
      <c r="D12" s="196" t="s">
        <v>388</v>
      </c>
      <c r="E12" s="196" t="s">
        <v>387</v>
      </c>
      <c r="F12" s="196" t="s">
        <v>389</v>
      </c>
      <c r="G12" s="196" t="s">
        <v>386</v>
      </c>
      <c r="H12" s="197" t="s">
        <v>390</v>
      </c>
      <c r="I12" s="76">
        <f>I13+I25+I36+I40+I57+I70+I84+I19+I33+I79+I53</f>
        <v>152044.36900000001</v>
      </c>
      <c r="J12" s="77" t="e">
        <f>J13+J25+J36+J40+J70+J84</f>
        <v>#REF!</v>
      </c>
      <c r="K12" s="78">
        <f>88486-79252</f>
        <v>9234</v>
      </c>
      <c r="L12" s="79">
        <f>L13+L25+L36+L40+L57+L70+L84</f>
        <v>20152</v>
      </c>
      <c r="M12" s="80">
        <f>M13+M25+M36+M40+M57+M70+M84</f>
        <v>66249</v>
      </c>
    </row>
    <row r="13" spans="1:29" ht="17.25" customHeight="1" x14ac:dyDescent="0.25">
      <c r="A13" s="196" t="s">
        <v>391</v>
      </c>
      <c r="B13" s="196" t="s">
        <v>383</v>
      </c>
      <c r="C13" s="196" t="s">
        <v>392</v>
      </c>
      <c r="D13" s="196" t="s">
        <v>388</v>
      </c>
      <c r="E13" s="196" t="s">
        <v>387</v>
      </c>
      <c r="F13" s="196" t="s">
        <v>389</v>
      </c>
      <c r="G13" s="196" t="s">
        <v>386</v>
      </c>
      <c r="H13" s="197" t="s">
        <v>393</v>
      </c>
      <c r="I13" s="76">
        <f>I14:I14</f>
        <v>76567</v>
      </c>
      <c r="J13" s="77">
        <f>J14:J14</f>
        <v>6605</v>
      </c>
      <c r="K13" s="57"/>
      <c r="L13" s="79">
        <f>L14:L14</f>
        <v>13036</v>
      </c>
      <c r="M13" s="81">
        <v>13036</v>
      </c>
    </row>
    <row r="14" spans="1:29" ht="15" customHeight="1" x14ac:dyDescent="0.25">
      <c r="A14" s="196" t="s">
        <v>391</v>
      </c>
      <c r="B14" s="196" t="s">
        <v>383</v>
      </c>
      <c r="C14" s="196" t="s">
        <v>392</v>
      </c>
      <c r="D14" s="196" t="s">
        <v>394</v>
      </c>
      <c r="E14" s="196" t="s">
        <v>392</v>
      </c>
      <c r="F14" s="196" t="s">
        <v>389</v>
      </c>
      <c r="G14" s="196" t="s">
        <v>395</v>
      </c>
      <c r="H14" s="198" t="s">
        <v>396</v>
      </c>
      <c r="I14" s="82">
        <f>I15+I16+I17+I18</f>
        <v>76567</v>
      </c>
      <c r="J14" s="77">
        <f>J15</f>
        <v>6605</v>
      </c>
      <c r="K14" s="57"/>
      <c r="L14" s="83">
        <v>13036</v>
      </c>
      <c r="M14" s="81">
        <v>13036</v>
      </c>
      <c r="N14" s="52">
        <v>9065.7999999999993</v>
      </c>
    </row>
    <row r="15" spans="1:29" ht="95.25" customHeight="1" x14ac:dyDescent="0.25">
      <c r="A15" s="196" t="s">
        <v>391</v>
      </c>
      <c r="B15" s="196" t="s">
        <v>383</v>
      </c>
      <c r="C15" s="196" t="s">
        <v>392</v>
      </c>
      <c r="D15" s="196" t="s">
        <v>397</v>
      </c>
      <c r="E15" s="196" t="s">
        <v>392</v>
      </c>
      <c r="F15" s="196" t="s">
        <v>389</v>
      </c>
      <c r="G15" s="196" t="s">
        <v>395</v>
      </c>
      <c r="H15" s="198" t="s">
        <v>398</v>
      </c>
      <c r="I15" s="82">
        <v>73483.5</v>
      </c>
      <c r="J15" s="77">
        <f>J16</f>
        <v>6605</v>
      </c>
      <c r="K15" s="57"/>
      <c r="L15" s="83">
        <v>13036</v>
      </c>
      <c r="M15" s="81">
        <v>13036</v>
      </c>
    </row>
    <row r="16" spans="1:29" ht="150" x14ac:dyDescent="0.25">
      <c r="A16" s="196" t="s">
        <v>391</v>
      </c>
      <c r="B16" s="196" t="s">
        <v>383</v>
      </c>
      <c r="C16" s="196" t="s">
        <v>392</v>
      </c>
      <c r="D16" s="196" t="s">
        <v>399</v>
      </c>
      <c r="E16" s="196" t="s">
        <v>392</v>
      </c>
      <c r="F16" s="196" t="s">
        <v>389</v>
      </c>
      <c r="G16" s="196" t="s">
        <v>395</v>
      </c>
      <c r="H16" s="199" t="s">
        <v>400</v>
      </c>
      <c r="I16" s="82">
        <v>682.5</v>
      </c>
      <c r="J16" s="77">
        <v>6605</v>
      </c>
      <c r="K16" s="57"/>
      <c r="L16" s="83">
        <v>13036</v>
      </c>
      <c r="M16" s="81">
        <v>13036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29" ht="66.75" customHeight="1" x14ac:dyDescent="0.25">
      <c r="A17" s="196" t="s">
        <v>391</v>
      </c>
      <c r="B17" s="196" t="s">
        <v>383</v>
      </c>
      <c r="C17" s="196" t="s">
        <v>392</v>
      </c>
      <c r="D17" s="196" t="s">
        <v>401</v>
      </c>
      <c r="E17" s="196" t="s">
        <v>392</v>
      </c>
      <c r="F17" s="196" t="s">
        <v>389</v>
      </c>
      <c r="G17" s="196" t="s">
        <v>395</v>
      </c>
      <c r="H17" s="198" t="s">
        <v>402</v>
      </c>
      <c r="I17" s="82">
        <v>1668.4</v>
      </c>
      <c r="J17" s="77"/>
      <c r="K17" s="57"/>
      <c r="L17" s="83"/>
      <c r="M17" s="81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ht="122.25" customHeight="1" x14ac:dyDescent="0.25">
      <c r="A18" s="196" t="s">
        <v>391</v>
      </c>
      <c r="B18" s="196" t="s">
        <v>383</v>
      </c>
      <c r="C18" s="196" t="s">
        <v>392</v>
      </c>
      <c r="D18" s="196" t="s">
        <v>403</v>
      </c>
      <c r="E18" s="196" t="s">
        <v>392</v>
      </c>
      <c r="F18" s="196" t="s">
        <v>389</v>
      </c>
      <c r="G18" s="196" t="s">
        <v>395</v>
      </c>
      <c r="H18" s="198" t="s">
        <v>404</v>
      </c>
      <c r="I18" s="82">
        <v>732.6</v>
      </c>
      <c r="J18" s="77"/>
      <c r="K18" s="57"/>
      <c r="L18" s="83"/>
      <c r="M18" s="81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29" ht="63" customHeight="1" x14ac:dyDescent="0.25">
      <c r="A19" s="196" t="s">
        <v>286</v>
      </c>
      <c r="B19" s="196" t="s">
        <v>383</v>
      </c>
      <c r="C19" s="196" t="s">
        <v>405</v>
      </c>
      <c r="D19" s="196" t="s">
        <v>388</v>
      </c>
      <c r="E19" s="196" t="s">
        <v>387</v>
      </c>
      <c r="F19" s="196" t="s">
        <v>389</v>
      </c>
      <c r="G19" s="196" t="s">
        <v>386</v>
      </c>
      <c r="H19" s="197" t="s">
        <v>406</v>
      </c>
      <c r="I19" s="76">
        <f>I20</f>
        <v>2107.6690000000003</v>
      </c>
      <c r="J19" s="77"/>
      <c r="K19" s="57"/>
      <c r="L19" s="83"/>
      <c r="M19" s="81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</row>
    <row r="20" spans="1:29" ht="49.5" customHeight="1" x14ac:dyDescent="0.25">
      <c r="A20" s="196" t="s">
        <v>286</v>
      </c>
      <c r="B20" s="196" t="s">
        <v>383</v>
      </c>
      <c r="C20" s="196" t="s">
        <v>405</v>
      </c>
      <c r="D20" s="196" t="s">
        <v>394</v>
      </c>
      <c r="E20" s="196" t="s">
        <v>392</v>
      </c>
      <c r="F20" s="196" t="s">
        <v>389</v>
      </c>
      <c r="G20" s="196" t="s">
        <v>395</v>
      </c>
      <c r="H20" s="198" t="s">
        <v>407</v>
      </c>
      <c r="I20" s="82">
        <f>I21+I22+I23+I24</f>
        <v>2107.6690000000003</v>
      </c>
      <c r="J20" s="77"/>
      <c r="K20" s="57"/>
      <c r="L20" s="83"/>
      <c r="M20" s="81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1:29" ht="101.25" customHeight="1" x14ac:dyDescent="0.25">
      <c r="A21" s="196" t="s">
        <v>286</v>
      </c>
      <c r="B21" s="196" t="s">
        <v>383</v>
      </c>
      <c r="C21" s="196" t="s">
        <v>405</v>
      </c>
      <c r="D21" s="196" t="s">
        <v>408</v>
      </c>
      <c r="E21" s="196" t="s">
        <v>392</v>
      </c>
      <c r="F21" s="196" t="s">
        <v>389</v>
      </c>
      <c r="G21" s="196" t="s">
        <v>395</v>
      </c>
      <c r="H21" s="198" t="s">
        <v>409</v>
      </c>
      <c r="I21" s="82">
        <v>764.29600000000005</v>
      </c>
      <c r="J21" s="77"/>
      <c r="K21" s="57"/>
      <c r="L21" s="83"/>
      <c r="M21" s="81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spans="1:29" ht="120" x14ac:dyDescent="0.25">
      <c r="A22" s="196" t="s">
        <v>286</v>
      </c>
      <c r="B22" s="196" t="s">
        <v>383</v>
      </c>
      <c r="C22" s="196" t="s">
        <v>405</v>
      </c>
      <c r="D22" s="196" t="s">
        <v>410</v>
      </c>
      <c r="E22" s="196" t="s">
        <v>392</v>
      </c>
      <c r="F22" s="196" t="s">
        <v>389</v>
      </c>
      <c r="G22" s="196" t="s">
        <v>395</v>
      </c>
      <c r="H22" s="198" t="s">
        <v>411</v>
      </c>
      <c r="I22" s="82">
        <v>5.3550000000000004</v>
      </c>
      <c r="J22" s="77"/>
      <c r="K22" s="57"/>
      <c r="L22" s="83"/>
      <c r="M22" s="81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ht="90" x14ac:dyDescent="0.25">
      <c r="A23" s="196" t="s">
        <v>286</v>
      </c>
      <c r="B23" s="196" t="s">
        <v>383</v>
      </c>
      <c r="C23" s="196" t="s">
        <v>405</v>
      </c>
      <c r="D23" s="196" t="s">
        <v>412</v>
      </c>
      <c r="E23" s="196" t="s">
        <v>392</v>
      </c>
      <c r="F23" s="196" t="s">
        <v>389</v>
      </c>
      <c r="G23" s="196" t="s">
        <v>395</v>
      </c>
      <c r="H23" s="198" t="s">
        <v>413</v>
      </c>
      <c r="I23" s="82">
        <v>1480.14</v>
      </c>
      <c r="J23" s="77"/>
      <c r="K23" s="57"/>
      <c r="L23" s="83"/>
      <c r="M23" s="81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  <row r="24" spans="1:29" ht="84.75" customHeight="1" x14ac:dyDescent="0.25">
      <c r="A24" s="196" t="s">
        <v>286</v>
      </c>
      <c r="B24" s="196" t="s">
        <v>383</v>
      </c>
      <c r="C24" s="196" t="s">
        <v>405</v>
      </c>
      <c r="D24" s="196" t="s">
        <v>414</v>
      </c>
      <c r="E24" s="196" t="s">
        <v>392</v>
      </c>
      <c r="F24" s="196" t="s">
        <v>389</v>
      </c>
      <c r="G24" s="196" t="s">
        <v>395</v>
      </c>
      <c r="H24" s="198" t="s">
        <v>415</v>
      </c>
      <c r="I24" s="82">
        <v>-142.12200000000001</v>
      </c>
      <c r="J24" s="77"/>
      <c r="K24" s="57"/>
      <c r="L24" s="83"/>
      <c r="M24" s="81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spans="1:29" ht="20.25" customHeight="1" x14ac:dyDescent="0.25">
      <c r="A25" s="196" t="s">
        <v>391</v>
      </c>
      <c r="B25" s="196" t="s">
        <v>383</v>
      </c>
      <c r="C25" s="196" t="s">
        <v>416</v>
      </c>
      <c r="D25" s="196" t="s">
        <v>388</v>
      </c>
      <c r="E25" s="196" t="s">
        <v>387</v>
      </c>
      <c r="F25" s="196" t="s">
        <v>389</v>
      </c>
      <c r="G25" s="196" t="s">
        <v>386</v>
      </c>
      <c r="H25" s="197" t="s">
        <v>417</v>
      </c>
      <c r="I25" s="76">
        <f>I26+I28</f>
        <v>22527</v>
      </c>
      <c r="J25" s="77">
        <f>J26+J28</f>
        <v>958</v>
      </c>
      <c r="K25" s="57"/>
      <c r="L25" s="84">
        <f>L27+L30</f>
        <v>4006</v>
      </c>
      <c r="M25" s="81">
        <f>M27+M30</f>
        <v>5200</v>
      </c>
      <c r="N25" s="52">
        <v>4149.7</v>
      </c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</row>
    <row r="26" spans="1:29" ht="23.25" customHeight="1" x14ac:dyDescent="0.25">
      <c r="A26" s="196" t="s">
        <v>391</v>
      </c>
      <c r="B26" s="196" t="s">
        <v>383</v>
      </c>
      <c r="C26" s="196" t="s">
        <v>416</v>
      </c>
      <c r="D26" s="196" t="s">
        <v>418</v>
      </c>
      <c r="E26" s="196" t="s">
        <v>387</v>
      </c>
      <c r="F26" s="196" t="s">
        <v>389</v>
      </c>
      <c r="G26" s="196" t="s">
        <v>395</v>
      </c>
      <c r="H26" s="198" t="s">
        <v>419</v>
      </c>
      <c r="I26" s="82">
        <f>I27</f>
        <v>5016</v>
      </c>
      <c r="J26" s="77">
        <f>J27</f>
        <v>75</v>
      </c>
      <c r="K26" s="57"/>
      <c r="L26" s="83"/>
      <c r="M26" s="81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</row>
    <row r="27" spans="1:29" ht="67.5" customHeight="1" x14ac:dyDescent="0.25">
      <c r="A27" s="196" t="s">
        <v>391</v>
      </c>
      <c r="B27" s="196" t="s">
        <v>383</v>
      </c>
      <c r="C27" s="196" t="s">
        <v>416</v>
      </c>
      <c r="D27" s="196" t="s">
        <v>420</v>
      </c>
      <c r="E27" s="196" t="s">
        <v>421</v>
      </c>
      <c r="F27" s="196" t="s">
        <v>389</v>
      </c>
      <c r="G27" s="196" t="s">
        <v>395</v>
      </c>
      <c r="H27" s="198" t="s">
        <v>422</v>
      </c>
      <c r="I27" s="82">
        <v>5016</v>
      </c>
      <c r="J27" s="77">
        <v>75</v>
      </c>
      <c r="K27" s="57"/>
      <c r="L27" s="83">
        <v>1676</v>
      </c>
      <c r="M27" s="81">
        <v>2200</v>
      </c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</row>
    <row r="28" spans="1:29" ht="22.5" customHeight="1" x14ac:dyDescent="0.25">
      <c r="A28" s="196" t="s">
        <v>391</v>
      </c>
      <c r="B28" s="196" t="s">
        <v>383</v>
      </c>
      <c r="C28" s="196" t="s">
        <v>416</v>
      </c>
      <c r="D28" s="196" t="s">
        <v>423</v>
      </c>
      <c r="E28" s="196" t="s">
        <v>387</v>
      </c>
      <c r="F28" s="196" t="s">
        <v>389</v>
      </c>
      <c r="G28" s="196" t="s">
        <v>395</v>
      </c>
      <c r="H28" s="197" t="s">
        <v>424</v>
      </c>
      <c r="I28" s="82">
        <f>I29+I31</f>
        <v>17511</v>
      </c>
      <c r="J28" s="77">
        <f>J29</f>
        <v>883</v>
      </c>
      <c r="K28" s="57"/>
      <c r="L28" s="83"/>
      <c r="M28" s="81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</row>
    <row r="29" spans="1:29" ht="33.75" customHeight="1" x14ac:dyDescent="0.25">
      <c r="A29" s="196" t="s">
        <v>391</v>
      </c>
      <c r="B29" s="196" t="s">
        <v>383</v>
      </c>
      <c r="C29" s="196" t="s">
        <v>416</v>
      </c>
      <c r="D29" s="196" t="s">
        <v>425</v>
      </c>
      <c r="E29" s="196" t="s">
        <v>387</v>
      </c>
      <c r="F29" s="196" t="s">
        <v>389</v>
      </c>
      <c r="G29" s="196" t="s">
        <v>395</v>
      </c>
      <c r="H29" s="198" t="s">
        <v>426</v>
      </c>
      <c r="I29" s="82">
        <f>I30</f>
        <v>9961</v>
      </c>
      <c r="J29" s="77">
        <f>J30</f>
        <v>883</v>
      </c>
      <c r="K29" s="57"/>
      <c r="L29" s="83"/>
      <c r="M29" s="81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</row>
    <row r="30" spans="1:29" ht="45" customHeight="1" x14ac:dyDescent="0.25">
      <c r="A30" s="196" t="s">
        <v>391</v>
      </c>
      <c r="B30" s="196" t="s">
        <v>383</v>
      </c>
      <c r="C30" s="196" t="s">
        <v>416</v>
      </c>
      <c r="D30" s="196" t="s">
        <v>427</v>
      </c>
      <c r="E30" s="196" t="s">
        <v>421</v>
      </c>
      <c r="F30" s="196" t="s">
        <v>389</v>
      </c>
      <c r="G30" s="196" t="s">
        <v>395</v>
      </c>
      <c r="H30" s="198" t="s">
        <v>428</v>
      </c>
      <c r="I30" s="82">
        <v>9961</v>
      </c>
      <c r="J30" s="77">
        <v>883</v>
      </c>
      <c r="K30" s="57"/>
      <c r="L30" s="83">
        <v>2330</v>
      </c>
      <c r="M30" s="81">
        <v>3000</v>
      </c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</row>
    <row r="31" spans="1:29" ht="36" customHeight="1" x14ac:dyDescent="0.25">
      <c r="A31" s="196" t="s">
        <v>391</v>
      </c>
      <c r="B31" s="196" t="s">
        <v>383</v>
      </c>
      <c r="C31" s="196" t="s">
        <v>416</v>
      </c>
      <c r="D31" s="196" t="s">
        <v>429</v>
      </c>
      <c r="E31" s="196" t="s">
        <v>387</v>
      </c>
      <c r="F31" s="196" t="s">
        <v>389</v>
      </c>
      <c r="G31" s="196" t="s">
        <v>395</v>
      </c>
      <c r="H31" s="198" t="s">
        <v>430</v>
      </c>
      <c r="I31" s="82">
        <f>I32</f>
        <v>7550</v>
      </c>
      <c r="J31" s="77"/>
      <c r="K31" s="57"/>
      <c r="L31" s="83"/>
      <c r="M31" s="81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1:29" ht="62.25" customHeight="1" x14ac:dyDescent="0.25">
      <c r="A32" s="196" t="s">
        <v>391</v>
      </c>
      <c r="B32" s="196" t="s">
        <v>383</v>
      </c>
      <c r="C32" s="196" t="s">
        <v>416</v>
      </c>
      <c r="D32" s="196" t="s">
        <v>431</v>
      </c>
      <c r="E32" s="196" t="s">
        <v>421</v>
      </c>
      <c r="F32" s="196" t="s">
        <v>389</v>
      </c>
      <c r="G32" s="196" t="s">
        <v>395</v>
      </c>
      <c r="H32" s="198" t="s">
        <v>432</v>
      </c>
      <c r="I32" s="82">
        <v>7550</v>
      </c>
      <c r="J32" s="77"/>
      <c r="K32" s="57"/>
      <c r="L32" s="83"/>
      <c r="M32" s="81"/>
      <c r="O32" s="53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  <row r="33" spans="1:29" ht="24.6" hidden="1" customHeight="1" x14ac:dyDescent="0.25">
      <c r="A33" s="196" t="s">
        <v>386</v>
      </c>
      <c r="B33" s="196" t="s">
        <v>383</v>
      </c>
      <c r="C33" s="196" t="s">
        <v>433</v>
      </c>
      <c r="D33" s="196" t="s">
        <v>388</v>
      </c>
      <c r="E33" s="196" t="s">
        <v>387</v>
      </c>
      <c r="F33" s="196" t="s">
        <v>389</v>
      </c>
      <c r="G33" s="196" t="s">
        <v>386</v>
      </c>
      <c r="H33" s="197" t="s">
        <v>434</v>
      </c>
      <c r="I33" s="76">
        <f>I34</f>
        <v>0</v>
      </c>
      <c r="J33" s="77"/>
      <c r="K33" s="57"/>
      <c r="L33" s="83"/>
      <c r="M33" s="81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 spans="1:29" ht="58.5" hidden="1" customHeight="1" x14ac:dyDescent="0.25">
      <c r="A34" s="196" t="s">
        <v>386</v>
      </c>
      <c r="B34" s="196" t="s">
        <v>383</v>
      </c>
      <c r="C34" s="196" t="s">
        <v>433</v>
      </c>
      <c r="D34" s="196" t="s">
        <v>435</v>
      </c>
      <c r="E34" s="196" t="s">
        <v>392</v>
      </c>
      <c r="F34" s="196" t="s">
        <v>389</v>
      </c>
      <c r="G34" s="196" t="s">
        <v>395</v>
      </c>
      <c r="H34" s="198" t="s">
        <v>436</v>
      </c>
      <c r="I34" s="82">
        <f>I35</f>
        <v>0</v>
      </c>
      <c r="J34" s="77"/>
      <c r="K34" s="57"/>
      <c r="L34" s="83"/>
      <c r="M34" s="81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</row>
    <row r="35" spans="1:29" ht="66" hidden="1" customHeight="1" x14ac:dyDescent="0.25">
      <c r="A35" s="196" t="s">
        <v>386</v>
      </c>
      <c r="B35" s="196" t="s">
        <v>383</v>
      </c>
      <c r="C35" s="196" t="s">
        <v>433</v>
      </c>
      <c r="D35" s="196" t="s">
        <v>437</v>
      </c>
      <c r="E35" s="196" t="s">
        <v>392</v>
      </c>
      <c r="F35" s="196" t="s">
        <v>389</v>
      </c>
      <c r="G35" s="196" t="s">
        <v>395</v>
      </c>
      <c r="H35" s="198" t="s">
        <v>438</v>
      </c>
      <c r="I35" s="82"/>
      <c r="J35" s="77"/>
      <c r="K35" s="57"/>
      <c r="L35" s="83"/>
      <c r="M35" s="81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1:29" ht="58.5" hidden="1" customHeight="1" x14ac:dyDescent="0.25">
      <c r="A36" s="196" t="s">
        <v>391</v>
      </c>
      <c r="B36" s="196" t="s">
        <v>383</v>
      </c>
      <c r="C36" s="196" t="s">
        <v>439</v>
      </c>
      <c r="D36" s="196" t="s">
        <v>388</v>
      </c>
      <c r="E36" s="196" t="s">
        <v>387</v>
      </c>
      <c r="F36" s="196" t="s">
        <v>389</v>
      </c>
      <c r="G36" s="196" t="s">
        <v>386</v>
      </c>
      <c r="H36" s="197" t="s">
        <v>440</v>
      </c>
      <c r="I36" s="76">
        <f>I37</f>
        <v>0</v>
      </c>
      <c r="J36" s="77" t="e">
        <f>#REF!+J37+#REF!+#REF!</f>
        <v>#REF!</v>
      </c>
      <c r="K36" s="78"/>
      <c r="L36" s="84"/>
      <c r="M36" s="81"/>
      <c r="N36" s="52">
        <v>0</v>
      </c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</row>
    <row r="37" spans="1:29" ht="22.5" hidden="1" customHeight="1" x14ac:dyDescent="0.25">
      <c r="A37" s="196" t="s">
        <v>391</v>
      </c>
      <c r="B37" s="196" t="s">
        <v>383</v>
      </c>
      <c r="C37" s="196" t="s">
        <v>439</v>
      </c>
      <c r="D37" s="196" t="s">
        <v>435</v>
      </c>
      <c r="E37" s="196" t="s">
        <v>387</v>
      </c>
      <c r="F37" s="196" t="s">
        <v>389</v>
      </c>
      <c r="G37" s="196" t="s">
        <v>395</v>
      </c>
      <c r="H37" s="198" t="s">
        <v>442</v>
      </c>
      <c r="I37" s="82">
        <f>I38</f>
        <v>0</v>
      </c>
      <c r="J37" s="77">
        <f>J38</f>
        <v>100</v>
      </c>
      <c r="K37" s="57"/>
      <c r="L37" s="83"/>
      <c r="M37" s="81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</row>
    <row r="38" spans="1:29" ht="53.25" hidden="1" customHeight="1" x14ac:dyDescent="0.25">
      <c r="A38" s="196" t="s">
        <v>391</v>
      </c>
      <c r="B38" s="196" t="s">
        <v>383</v>
      </c>
      <c r="C38" s="196" t="s">
        <v>439</v>
      </c>
      <c r="D38" s="196" t="s">
        <v>443</v>
      </c>
      <c r="E38" s="196" t="s">
        <v>387</v>
      </c>
      <c r="F38" s="196" t="s">
        <v>389</v>
      </c>
      <c r="G38" s="196" t="s">
        <v>395</v>
      </c>
      <c r="H38" s="198" t="s">
        <v>444</v>
      </c>
      <c r="I38" s="82">
        <f>I39</f>
        <v>0</v>
      </c>
      <c r="J38" s="77">
        <v>100</v>
      </c>
      <c r="K38" s="57"/>
      <c r="L38" s="83"/>
      <c r="M38" s="81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</row>
    <row r="39" spans="1:29" ht="64.5" hidden="1" customHeight="1" x14ac:dyDescent="0.25">
      <c r="A39" s="196" t="s">
        <v>391</v>
      </c>
      <c r="B39" s="196" t="s">
        <v>383</v>
      </c>
      <c r="C39" s="196" t="s">
        <v>439</v>
      </c>
      <c r="D39" s="196" t="s">
        <v>445</v>
      </c>
      <c r="E39" s="196" t="s">
        <v>421</v>
      </c>
      <c r="F39" s="196" t="s">
        <v>389</v>
      </c>
      <c r="G39" s="196" t="s">
        <v>395</v>
      </c>
      <c r="H39" s="198" t="s">
        <v>446</v>
      </c>
      <c r="I39" s="82">
        <v>0</v>
      </c>
      <c r="J39" s="77">
        <v>253</v>
      </c>
      <c r="K39" s="57"/>
      <c r="L39" s="83"/>
      <c r="M39" s="81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</row>
    <row r="40" spans="1:29" ht="102.75" customHeight="1" x14ac:dyDescent="0.25">
      <c r="A40" s="196" t="s">
        <v>441</v>
      </c>
      <c r="B40" s="196" t="s">
        <v>383</v>
      </c>
      <c r="C40" s="196" t="s">
        <v>447</v>
      </c>
      <c r="D40" s="196" t="s">
        <v>388</v>
      </c>
      <c r="E40" s="196" t="s">
        <v>387</v>
      </c>
      <c r="F40" s="196" t="s">
        <v>389</v>
      </c>
      <c r="G40" s="196" t="s">
        <v>386</v>
      </c>
      <c r="H40" s="197" t="s">
        <v>448</v>
      </c>
      <c r="I40" s="76">
        <f>I41+I48+I51</f>
        <v>45207.5</v>
      </c>
      <c r="J40" s="77" t="e">
        <f>J41+J48</f>
        <v>#REF!</v>
      </c>
      <c r="K40" s="57"/>
      <c r="L40" s="84">
        <f>L42+L47+L50+L51</f>
        <v>2950</v>
      </c>
      <c r="M40" s="81">
        <v>2950</v>
      </c>
      <c r="N40" s="52">
        <v>1975.6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</row>
    <row r="41" spans="1:29" ht="128.25" customHeight="1" x14ac:dyDescent="0.25">
      <c r="A41" s="196" t="s">
        <v>441</v>
      </c>
      <c r="B41" s="196" t="s">
        <v>383</v>
      </c>
      <c r="C41" s="196" t="s">
        <v>447</v>
      </c>
      <c r="D41" s="196" t="s">
        <v>449</v>
      </c>
      <c r="E41" s="196" t="s">
        <v>387</v>
      </c>
      <c r="F41" s="196" t="s">
        <v>389</v>
      </c>
      <c r="G41" s="196" t="s">
        <v>284</v>
      </c>
      <c r="H41" s="198" t="s">
        <v>450</v>
      </c>
      <c r="I41" s="82">
        <f>I42+I44+I46</f>
        <v>39707.5</v>
      </c>
      <c r="J41" s="77" t="e">
        <f>J42+#REF!</f>
        <v>#REF!</v>
      </c>
      <c r="K41" s="57"/>
      <c r="L41" s="83"/>
      <c r="M41" s="81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</row>
    <row r="42" spans="1:29" ht="100.5" customHeight="1" x14ac:dyDescent="0.25">
      <c r="A42" s="196" t="s">
        <v>441</v>
      </c>
      <c r="B42" s="196" t="s">
        <v>383</v>
      </c>
      <c r="C42" s="196" t="s">
        <v>447</v>
      </c>
      <c r="D42" s="196" t="s">
        <v>451</v>
      </c>
      <c r="E42" s="196" t="s">
        <v>387</v>
      </c>
      <c r="F42" s="196" t="s">
        <v>389</v>
      </c>
      <c r="G42" s="196" t="s">
        <v>284</v>
      </c>
      <c r="H42" s="198" t="s">
        <v>452</v>
      </c>
      <c r="I42" s="82">
        <f>I43</f>
        <v>560</v>
      </c>
      <c r="J42" s="77">
        <f>J43+J44</f>
        <v>200</v>
      </c>
      <c r="K42" s="57"/>
      <c r="L42" s="83">
        <v>676</v>
      </c>
      <c r="M42" s="81">
        <v>676</v>
      </c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</row>
    <row r="43" spans="1:29" ht="130.5" customHeight="1" x14ac:dyDescent="0.25">
      <c r="A43" s="196" t="s">
        <v>441</v>
      </c>
      <c r="B43" s="196" t="s">
        <v>383</v>
      </c>
      <c r="C43" s="196" t="s">
        <v>447</v>
      </c>
      <c r="D43" s="196" t="s">
        <v>453</v>
      </c>
      <c r="E43" s="196" t="s">
        <v>421</v>
      </c>
      <c r="F43" s="196" t="s">
        <v>389</v>
      </c>
      <c r="G43" s="196" t="s">
        <v>284</v>
      </c>
      <c r="H43" s="198" t="s">
        <v>454</v>
      </c>
      <c r="I43" s="82">
        <v>560</v>
      </c>
      <c r="J43" s="77">
        <f>200</f>
        <v>200</v>
      </c>
      <c r="K43" s="57"/>
      <c r="L43" s="83"/>
      <c r="M43" s="81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</row>
    <row r="44" spans="1:29" ht="113.25" customHeight="1" x14ac:dyDescent="0.25">
      <c r="A44" s="196" t="s">
        <v>441</v>
      </c>
      <c r="B44" s="196" t="s">
        <v>383</v>
      </c>
      <c r="C44" s="196" t="s">
        <v>447</v>
      </c>
      <c r="D44" s="196" t="s">
        <v>455</v>
      </c>
      <c r="E44" s="196" t="s">
        <v>387</v>
      </c>
      <c r="F44" s="196" t="s">
        <v>389</v>
      </c>
      <c r="G44" s="196" t="s">
        <v>284</v>
      </c>
      <c r="H44" s="198" t="s">
        <v>456</v>
      </c>
      <c r="I44" s="85">
        <f>I45</f>
        <v>37406.400000000001</v>
      </c>
      <c r="J44" s="86"/>
      <c r="K44" s="57"/>
      <c r="L44" s="83"/>
      <c r="M44" s="81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</row>
    <row r="45" spans="1:29" ht="82.5" customHeight="1" x14ac:dyDescent="0.25">
      <c r="A45" s="196" t="s">
        <v>441</v>
      </c>
      <c r="B45" s="196" t="s">
        <v>383</v>
      </c>
      <c r="C45" s="196" t="s">
        <v>447</v>
      </c>
      <c r="D45" s="196" t="s">
        <v>457</v>
      </c>
      <c r="E45" s="196" t="s">
        <v>421</v>
      </c>
      <c r="F45" s="196" t="s">
        <v>389</v>
      </c>
      <c r="G45" s="196" t="s">
        <v>284</v>
      </c>
      <c r="H45" s="198" t="s">
        <v>458</v>
      </c>
      <c r="I45" s="85">
        <v>37406.400000000001</v>
      </c>
      <c r="J45" s="86"/>
      <c r="K45" s="57"/>
      <c r="L45" s="83"/>
      <c r="M45" s="81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</row>
    <row r="46" spans="1:29" ht="59.25" customHeight="1" x14ac:dyDescent="0.25">
      <c r="A46" s="196" t="s">
        <v>441</v>
      </c>
      <c r="B46" s="196" t="s">
        <v>383</v>
      </c>
      <c r="C46" s="196" t="s">
        <v>447</v>
      </c>
      <c r="D46" s="196" t="s">
        <v>459</v>
      </c>
      <c r="E46" s="196" t="s">
        <v>387</v>
      </c>
      <c r="F46" s="196" t="s">
        <v>389</v>
      </c>
      <c r="G46" s="196" t="s">
        <v>284</v>
      </c>
      <c r="H46" s="198" t="s">
        <v>460</v>
      </c>
      <c r="I46" s="82">
        <f>I47</f>
        <v>1741.1</v>
      </c>
      <c r="J46" s="77"/>
      <c r="K46" s="57"/>
      <c r="L46" s="83"/>
      <c r="M46" s="81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</row>
    <row r="47" spans="1:29" ht="60.75" customHeight="1" x14ac:dyDescent="0.25">
      <c r="A47" s="196" t="s">
        <v>441</v>
      </c>
      <c r="B47" s="196" t="s">
        <v>383</v>
      </c>
      <c r="C47" s="196" t="s">
        <v>447</v>
      </c>
      <c r="D47" s="196" t="s">
        <v>461</v>
      </c>
      <c r="E47" s="196" t="s">
        <v>421</v>
      </c>
      <c r="F47" s="196" t="s">
        <v>389</v>
      </c>
      <c r="G47" s="196" t="s">
        <v>284</v>
      </c>
      <c r="H47" s="198" t="s">
        <v>462</v>
      </c>
      <c r="I47" s="82">
        <f>1981.7-104.4-136.2</f>
        <v>1741.1</v>
      </c>
      <c r="J47" s="77"/>
      <c r="K47" s="57"/>
      <c r="L47" s="83">
        <v>1245</v>
      </c>
      <c r="M47" s="81">
        <v>1245</v>
      </c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</row>
    <row r="48" spans="1:29" ht="40.5" customHeight="1" x14ac:dyDescent="0.25">
      <c r="A48" s="196" t="s">
        <v>441</v>
      </c>
      <c r="B48" s="196" t="s">
        <v>383</v>
      </c>
      <c r="C48" s="196" t="s">
        <v>447</v>
      </c>
      <c r="D48" s="196" t="s">
        <v>463</v>
      </c>
      <c r="E48" s="196" t="s">
        <v>387</v>
      </c>
      <c r="F48" s="196" t="s">
        <v>389</v>
      </c>
      <c r="G48" s="196" t="s">
        <v>284</v>
      </c>
      <c r="H48" s="197" t="s">
        <v>464</v>
      </c>
      <c r="I48" s="82">
        <f>I49</f>
        <v>500</v>
      </c>
      <c r="J48" s="77">
        <f>J49</f>
        <v>18</v>
      </c>
      <c r="K48" s="57"/>
      <c r="L48" s="83"/>
      <c r="M48" s="81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</row>
    <row r="49" spans="1:29" ht="61.5" customHeight="1" x14ac:dyDescent="0.25">
      <c r="A49" s="196" t="s">
        <v>441</v>
      </c>
      <c r="B49" s="196" t="s">
        <v>383</v>
      </c>
      <c r="C49" s="196" t="s">
        <v>447</v>
      </c>
      <c r="D49" s="196" t="s">
        <v>465</v>
      </c>
      <c r="E49" s="196" t="s">
        <v>387</v>
      </c>
      <c r="F49" s="196" t="s">
        <v>389</v>
      </c>
      <c r="G49" s="196" t="s">
        <v>284</v>
      </c>
      <c r="H49" s="198" t="s">
        <v>466</v>
      </c>
      <c r="I49" s="82">
        <f>I50</f>
        <v>500</v>
      </c>
      <c r="J49" s="77">
        <f>J50</f>
        <v>18</v>
      </c>
      <c r="K49" s="57"/>
      <c r="L49" s="83"/>
      <c r="M49" s="81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29" ht="44.25" customHeight="1" x14ac:dyDescent="0.25">
      <c r="A50" s="196" t="s">
        <v>441</v>
      </c>
      <c r="B50" s="196" t="s">
        <v>383</v>
      </c>
      <c r="C50" s="196" t="s">
        <v>447</v>
      </c>
      <c r="D50" s="196" t="s">
        <v>467</v>
      </c>
      <c r="E50" s="196" t="s">
        <v>421</v>
      </c>
      <c r="F50" s="196" t="s">
        <v>389</v>
      </c>
      <c r="G50" s="196" t="s">
        <v>284</v>
      </c>
      <c r="H50" s="198" t="s">
        <v>468</v>
      </c>
      <c r="I50" s="85">
        <f>1000-102-398</f>
        <v>500</v>
      </c>
      <c r="J50" s="86">
        <v>18</v>
      </c>
      <c r="K50" s="57"/>
      <c r="L50" s="83">
        <v>241</v>
      </c>
      <c r="M50" s="81">
        <v>241</v>
      </c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</row>
    <row r="51" spans="1:29" ht="110.25" customHeight="1" x14ac:dyDescent="0.25">
      <c r="A51" s="196" t="s">
        <v>441</v>
      </c>
      <c r="B51" s="196" t="s">
        <v>383</v>
      </c>
      <c r="C51" s="196" t="s">
        <v>447</v>
      </c>
      <c r="D51" s="196" t="s">
        <v>469</v>
      </c>
      <c r="E51" s="196" t="s">
        <v>387</v>
      </c>
      <c r="F51" s="196" t="s">
        <v>389</v>
      </c>
      <c r="G51" s="196" t="s">
        <v>284</v>
      </c>
      <c r="H51" s="198" t="s">
        <v>470</v>
      </c>
      <c r="I51" s="85">
        <f>I52</f>
        <v>5000</v>
      </c>
      <c r="J51" s="86"/>
      <c r="K51" s="57"/>
      <c r="L51" s="83">
        <v>788</v>
      </c>
      <c r="M51" s="81">
        <v>788</v>
      </c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</row>
    <row r="52" spans="1:29" ht="112.5" customHeight="1" x14ac:dyDescent="0.25">
      <c r="A52" s="196" t="s">
        <v>441</v>
      </c>
      <c r="B52" s="196" t="s">
        <v>383</v>
      </c>
      <c r="C52" s="196" t="s">
        <v>447</v>
      </c>
      <c r="D52" s="196" t="s">
        <v>471</v>
      </c>
      <c r="E52" s="196" t="s">
        <v>421</v>
      </c>
      <c r="F52" s="196" t="s">
        <v>389</v>
      </c>
      <c r="G52" s="196" t="s">
        <v>284</v>
      </c>
      <c r="H52" s="200" t="s">
        <v>472</v>
      </c>
      <c r="I52" s="87">
        <v>5000</v>
      </c>
      <c r="J52" s="86"/>
      <c r="K52" s="57"/>
      <c r="L52" s="83"/>
      <c r="M52" s="81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</row>
    <row r="53" spans="1:29" ht="54" customHeight="1" x14ac:dyDescent="0.25">
      <c r="A53" s="196" t="s">
        <v>441</v>
      </c>
      <c r="B53" s="196" t="s">
        <v>383</v>
      </c>
      <c r="C53" s="196" t="s">
        <v>421</v>
      </c>
      <c r="D53" s="196" t="s">
        <v>388</v>
      </c>
      <c r="E53" s="196" t="s">
        <v>387</v>
      </c>
      <c r="F53" s="196" t="s">
        <v>389</v>
      </c>
      <c r="G53" s="196" t="s">
        <v>386</v>
      </c>
      <c r="H53" s="201" t="s">
        <v>473</v>
      </c>
      <c r="I53" s="88">
        <f>I54</f>
        <v>131.19999999999999</v>
      </c>
      <c r="J53" s="86"/>
      <c r="K53" s="57"/>
      <c r="L53" s="83"/>
      <c r="M53" s="81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</row>
    <row r="54" spans="1:29" ht="33" customHeight="1" x14ac:dyDescent="0.25">
      <c r="A54" s="196" t="s">
        <v>441</v>
      </c>
      <c r="B54" s="196" t="s">
        <v>383</v>
      </c>
      <c r="C54" s="196" t="s">
        <v>421</v>
      </c>
      <c r="D54" s="196" t="s">
        <v>394</v>
      </c>
      <c r="E54" s="196" t="s">
        <v>387</v>
      </c>
      <c r="F54" s="196" t="s">
        <v>389</v>
      </c>
      <c r="G54" s="196" t="s">
        <v>474</v>
      </c>
      <c r="H54" s="200" t="s">
        <v>475</v>
      </c>
      <c r="I54" s="87">
        <f>I55</f>
        <v>131.19999999999999</v>
      </c>
      <c r="J54" s="86"/>
      <c r="K54" s="57"/>
      <c r="L54" s="83"/>
      <c r="M54" s="81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</row>
    <row r="55" spans="1:29" ht="56.25" customHeight="1" x14ac:dyDescent="0.25">
      <c r="A55" s="196" t="s">
        <v>441</v>
      </c>
      <c r="B55" s="196" t="s">
        <v>383</v>
      </c>
      <c r="C55" s="196" t="s">
        <v>421</v>
      </c>
      <c r="D55" s="196" t="s">
        <v>476</v>
      </c>
      <c r="E55" s="196" t="s">
        <v>421</v>
      </c>
      <c r="F55" s="196" t="s">
        <v>389</v>
      </c>
      <c r="G55" s="196" t="s">
        <v>474</v>
      </c>
      <c r="H55" s="200" t="s">
        <v>477</v>
      </c>
      <c r="I55" s="87">
        <f>I56</f>
        <v>131.19999999999999</v>
      </c>
      <c r="J55" s="86"/>
      <c r="K55" s="57"/>
      <c r="L55" s="83"/>
      <c r="M55" s="81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1:29" ht="60.75" customHeight="1" x14ac:dyDescent="0.25">
      <c r="A56" s="196" t="s">
        <v>441</v>
      </c>
      <c r="B56" s="196" t="s">
        <v>383</v>
      </c>
      <c r="C56" s="196" t="s">
        <v>421</v>
      </c>
      <c r="D56" s="196" t="s">
        <v>478</v>
      </c>
      <c r="E56" s="196" t="s">
        <v>421</v>
      </c>
      <c r="F56" s="196" t="s">
        <v>389</v>
      </c>
      <c r="G56" s="196" t="s">
        <v>474</v>
      </c>
      <c r="H56" s="200" t="s">
        <v>479</v>
      </c>
      <c r="I56" s="87">
        <v>131.19999999999999</v>
      </c>
      <c r="J56" s="86"/>
      <c r="K56" s="57"/>
      <c r="L56" s="83"/>
      <c r="M56" s="81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</row>
    <row r="57" spans="1:29" ht="42.75" x14ac:dyDescent="0.25">
      <c r="A57" s="196" t="s">
        <v>441</v>
      </c>
      <c r="B57" s="196" t="s">
        <v>383</v>
      </c>
      <c r="C57" s="196" t="s">
        <v>480</v>
      </c>
      <c r="D57" s="196" t="s">
        <v>388</v>
      </c>
      <c r="E57" s="196" t="s">
        <v>387</v>
      </c>
      <c r="F57" s="196" t="s">
        <v>389</v>
      </c>
      <c r="G57" s="196" t="s">
        <v>386</v>
      </c>
      <c r="H57" s="197" t="s">
        <v>481</v>
      </c>
      <c r="I57" s="89">
        <f>I66+I60+I58+I63</f>
        <v>5504</v>
      </c>
      <c r="J57" s="86"/>
      <c r="K57" s="57"/>
      <c r="L57" s="83">
        <f>L68</f>
        <v>110</v>
      </c>
      <c r="M57" s="81">
        <f>13+45000</f>
        <v>45013</v>
      </c>
      <c r="N57" s="52">
        <v>50.2</v>
      </c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</row>
    <row r="58" spans="1:29" ht="24.75" customHeight="1" x14ac:dyDescent="0.25">
      <c r="A58" s="196" t="s">
        <v>441</v>
      </c>
      <c r="B58" s="196" t="s">
        <v>383</v>
      </c>
      <c r="C58" s="196" t="s">
        <v>480</v>
      </c>
      <c r="D58" s="196" t="s">
        <v>418</v>
      </c>
      <c r="E58" s="196" t="s">
        <v>387</v>
      </c>
      <c r="F58" s="196" t="s">
        <v>389</v>
      </c>
      <c r="G58" s="196" t="s">
        <v>386</v>
      </c>
      <c r="H58" s="202" t="s">
        <v>482</v>
      </c>
      <c r="I58" s="85">
        <f>I59</f>
        <v>3720.7</v>
      </c>
      <c r="J58" s="86"/>
      <c r="K58" s="57"/>
      <c r="L58" s="83"/>
      <c r="M58" s="81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29" ht="36.75" customHeight="1" x14ac:dyDescent="0.25">
      <c r="A59" s="196" t="s">
        <v>441</v>
      </c>
      <c r="B59" s="196" t="s">
        <v>383</v>
      </c>
      <c r="C59" s="196" t="s">
        <v>480</v>
      </c>
      <c r="D59" s="196" t="s">
        <v>483</v>
      </c>
      <c r="E59" s="196" t="s">
        <v>421</v>
      </c>
      <c r="F59" s="196" t="s">
        <v>389</v>
      </c>
      <c r="G59" s="196" t="s">
        <v>484</v>
      </c>
      <c r="H59" s="203" t="s">
        <v>485</v>
      </c>
      <c r="I59" s="85">
        <v>3720.7</v>
      </c>
      <c r="J59" s="86"/>
      <c r="K59" s="57"/>
      <c r="L59" s="83"/>
      <c r="M59" s="81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</row>
    <row r="60" spans="1:29" ht="105" hidden="1" customHeight="1" x14ac:dyDescent="0.25">
      <c r="A60" s="196" t="s">
        <v>441</v>
      </c>
      <c r="B60" s="196" t="s">
        <v>383</v>
      </c>
      <c r="C60" s="196" t="s">
        <v>480</v>
      </c>
      <c r="D60" s="196" t="s">
        <v>394</v>
      </c>
      <c r="E60" s="196" t="s">
        <v>387</v>
      </c>
      <c r="F60" s="196" t="s">
        <v>389</v>
      </c>
      <c r="G60" s="196" t="s">
        <v>484</v>
      </c>
      <c r="H60" s="200" t="s">
        <v>486</v>
      </c>
      <c r="I60" s="87">
        <f>I61</f>
        <v>0</v>
      </c>
      <c r="J60" s="86"/>
      <c r="K60" s="57"/>
      <c r="L60" s="83"/>
      <c r="M60" s="81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61" spans="1:29" ht="105" hidden="1" customHeight="1" x14ac:dyDescent="0.25">
      <c r="A61" s="196" t="s">
        <v>441</v>
      </c>
      <c r="B61" s="196" t="s">
        <v>383</v>
      </c>
      <c r="C61" s="196" t="s">
        <v>480</v>
      </c>
      <c r="D61" s="196" t="s">
        <v>487</v>
      </c>
      <c r="E61" s="196" t="s">
        <v>488</v>
      </c>
      <c r="F61" s="196" t="s">
        <v>389</v>
      </c>
      <c r="G61" s="196" t="s">
        <v>484</v>
      </c>
      <c r="H61" s="198" t="s">
        <v>489</v>
      </c>
      <c r="I61" s="85">
        <f>I62</f>
        <v>0</v>
      </c>
      <c r="J61" s="86"/>
      <c r="K61" s="57"/>
      <c r="L61" s="83"/>
      <c r="M61" s="81">
        <f>25000+20000</f>
        <v>45000</v>
      </c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</row>
    <row r="62" spans="1:29" ht="120" hidden="1" customHeight="1" x14ac:dyDescent="0.25">
      <c r="A62" s="196" t="s">
        <v>441</v>
      </c>
      <c r="B62" s="196" t="s">
        <v>383</v>
      </c>
      <c r="C62" s="196" t="s">
        <v>480</v>
      </c>
      <c r="D62" s="196" t="s">
        <v>490</v>
      </c>
      <c r="E62" s="196" t="s">
        <v>488</v>
      </c>
      <c r="F62" s="196" t="s">
        <v>389</v>
      </c>
      <c r="G62" s="196" t="s">
        <v>484</v>
      </c>
      <c r="H62" s="198" t="s">
        <v>491</v>
      </c>
      <c r="I62" s="85">
        <v>0</v>
      </c>
      <c r="J62" s="86"/>
      <c r="K62" s="57"/>
      <c r="L62" s="83"/>
      <c r="M62" s="81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</row>
    <row r="63" spans="1:29" ht="82.5" hidden="1" customHeight="1" x14ac:dyDescent="0.25">
      <c r="A63" s="196" t="s">
        <v>441</v>
      </c>
      <c r="B63" s="196" t="s">
        <v>383</v>
      </c>
      <c r="C63" s="196" t="s">
        <v>480</v>
      </c>
      <c r="D63" s="196" t="s">
        <v>394</v>
      </c>
      <c r="E63" s="196" t="s">
        <v>387</v>
      </c>
      <c r="F63" s="196" t="s">
        <v>389</v>
      </c>
      <c r="G63" s="196" t="s">
        <v>386</v>
      </c>
      <c r="H63" s="198" t="s">
        <v>492</v>
      </c>
      <c r="I63" s="85">
        <f>I65</f>
        <v>0</v>
      </c>
      <c r="J63" s="86"/>
      <c r="K63" s="57"/>
      <c r="L63" s="83"/>
      <c r="M63" s="81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</row>
    <row r="64" spans="1:29" ht="93.75" hidden="1" customHeight="1" x14ac:dyDescent="0.25">
      <c r="A64" s="196" t="s">
        <v>441</v>
      </c>
      <c r="B64" s="196" t="s">
        <v>383</v>
      </c>
      <c r="C64" s="196" t="s">
        <v>480</v>
      </c>
      <c r="D64" s="196" t="s">
        <v>487</v>
      </c>
      <c r="E64" s="196" t="s">
        <v>387</v>
      </c>
      <c r="F64" s="196" t="s">
        <v>389</v>
      </c>
      <c r="G64" s="196" t="s">
        <v>484</v>
      </c>
      <c r="H64" s="198" t="s">
        <v>493</v>
      </c>
      <c r="I64" s="85">
        <f>I65</f>
        <v>0</v>
      </c>
      <c r="J64" s="86"/>
      <c r="K64" s="57"/>
      <c r="L64" s="83"/>
      <c r="M64" s="81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</row>
    <row r="65" spans="1:29" ht="81.75" hidden="1" customHeight="1" x14ac:dyDescent="0.25">
      <c r="A65" s="196" t="s">
        <v>441</v>
      </c>
      <c r="B65" s="196" t="s">
        <v>383</v>
      </c>
      <c r="C65" s="196" t="s">
        <v>480</v>
      </c>
      <c r="D65" s="196" t="s">
        <v>490</v>
      </c>
      <c r="E65" s="196" t="s">
        <v>421</v>
      </c>
      <c r="F65" s="196" t="s">
        <v>389</v>
      </c>
      <c r="G65" s="196" t="s">
        <v>484</v>
      </c>
      <c r="H65" s="198" t="s">
        <v>494</v>
      </c>
      <c r="I65" s="85">
        <v>0</v>
      </c>
      <c r="J65" s="86"/>
      <c r="K65" s="57"/>
      <c r="L65" s="83"/>
      <c r="M65" s="81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</row>
    <row r="66" spans="1:29" ht="51" customHeight="1" x14ac:dyDescent="0.25">
      <c r="A66" s="196" t="s">
        <v>441</v>
      </c>
      <c r="B66" s="196" t="s">
        <v>383</v>
      </c>
      <c r="C66" s="196" t="s">
        <v>480</v>
      </c>
      <c r="D66" s="196" t="s">
        <v>423</v>
      </c>
      <c r="E66" s="196" t="s">
        <v>387</v>
      </c>
      <c r="F66" s="196" t="s">
        <v>389</v>
      </c>
      <c r="G66" s="196" t="s">
        <v>495</v>
      </c>
      <c r="H66" s="198" t="s">
        <v>496</v>
      </c>
      <c r="I66" s="85">
        <f>I68+I74+I76</f>
        <v>1783.3000000000002</v>
      </c>
      <c r="J66" s="86"/>
      <c r="K66" s="57"/>
      <c r="L66" s="83"/>
      <c r="M66" s="81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</row>
    <row r="67" spans="1:29" ht="55.5" customHeight="1" x14ac:dyDescent="0.25">
      <c r="A67" s="196" t="s">
        <v>441</v>
      </c>
      <c r="B67" s="196" t="s">
        <v>383</v>
      </c>
      <c r="C67" s="196" t="s">
        <v>480</v>
      </c>
      <c r="D67" s="196" t="s">
        <v>497</v>
      </c>
      <c r="E67" s="196" t="s">
        <v>387</v>
      </c>
      <c r="F67" s="196" t="s">
        <v>389</v>
      </c>
      <c r="G67" s="196" t="s">
        <v>495</v>
      </c>
      <c r="H67" s="198" t="s">
        <v>498</v>
      </c>
      <c r="I67" s="85">
        <f>I68</f>
        <v>381</v>
      </c>
      <c r="J67" s="86"/>
      <c r="K67" s="57"/>
      <c r="L67" s="83"/>
      <c r="M67" s="81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</row>
    <row r="68" spans="1:29" ht="68.25" customHeight="1" x14ac:dyDescent="0.25">
      <c r="A68" s="196" t="s">
        <v>441</v>
      </c>
      <c r="B68" s="196" t="s">
        <v>383</v>
      </c>
      <c r="C68" s="196" t="s">
        <v>480</v>
      </c>
      <c r="D68" s="196" t="s">
        <v>499</v>
      </c>
      <c r="E68" s="196" t="s">
        <v>421</v>
      </c>
      <c r="F68" s="196" t="s">
        <v>389</v>
      </c>
      <c r="G68" s="196" t="s">
        <v>495</v>
      </c>
      <c r="H68" s="198" t="s">
        <v>500</v>
      </c>
      <c r="I68" s="85">
        <v>381</v>
      </c>
      <c r="J68" s="86"/>
      <c r="K68" s="57"/>
      <c r="L68" s="83">
        <v>110</v>
      </c>
      <c r="M68" s="81">
        <v>13</v>
      </c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</row>
    <row r="69" spans="1:29" ht="33" hidden="1" customHeight="1" x14ac:dyDescent="0.25">
      <c r="A69" s="196" t="s">
        <v>441</v>
      </c>
      <c r="B69" s="196" t="s">
        <v>383</v>
      </c>
      <c r="C69" s="196" t="s">
        <v>480</v>
      </c>
      <c r="D69" s="196" t="s">
        <v>501</v>
      </c>
      <c r="E69" s="196" t="s">
        <v>488</v>
      </c>
      <c r="F69" s="196" t="s">
        <v>389</v>
      </c>
      <c r="G69" s="196" t="s">
        <v>495</v>
      </c>
      <c r="H69" s="198" t="s">
        <v>502</v>
      </c>
      <c r="I69" s="85">
        <v>0</v>
      </c>
      <c r="J69" s="86"/>
      <c r="K69" s="57"/>
      <c r="L69" s="83"/>
      <c r="M69" s="81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</row>
    <row r="70" spans="1:29" ht="15" hidden="1" customHeight="1" x14ac:dyDescent="0.25">
      <c r="A70" s="196" t="s">
        <v>441</v>
      </c>
      <c r="B70" s="196" t="s">
        <v>383</v>
      </c>
      <c r="C70" s="196" t="s">
        <v>503</v>
      </c>
      <c r="D70" s="196" t="s">
        <v>388</v>
      </c>
      <c r="E70" s="196" t="s">
        <v>387</v>
      </c>
      <c r="F70" s="196" t="s">
        <v>389</v>
      </c>
      <c r="G70" s="196" t="s">
        <v>386</v>
      </c>
      <c r="H70" s="198" t="s">
        <v>504</v>
      </c>
      <c r="I70" s="82">
        <f>I71+I72+I73</f>
        <v>0</v>
      </c>
      <c r="J70" s="77">
        <f>J71+J72</f>
        <v>800</v>
      </c>
      <c r="K70" s="57"/>
      <c r="L70" s="83"/>
      <c r="M70" s="81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</row>
    <row r="71" spans="1:29" ht="36" hidden="1" customHeight="1" x14ac:dyDescent="0.25">
      <c r="A71" s="196" t="s">
        <v>441</v>
      </c>
      <c r="B71" s="196" t="s">
        <v>383</v>
      </c>
      <c r="C71" s="196" t="s">
        <v>503</v>
      </c>
      <c r="D71" s="196" t="s">
        <v>423</v>
      </c>
      <c r="E71" s="196" t="s">
        <v>392</v>
      </c>
      <c r="F71" s="196" t="s">
        <v>389</v>
      </c>
      <c r="G71" s="196" t="s">
        <v>505</v>
      </c>
      <c r="H71" s="197" t="s">
        <v>506</v>
      </c>
      <c r="I71" s="82">
        <v>0</v>
      </c>
      <c r="J71" s="77">
        <v>34</v>
      </c>
      <c r="K71" s="57"/>
      <c r="L71" s="83"/>
      <c r="M71" s="81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</row>
    <row r="72" spans="1:29" ht="23.25" hidden="1" customHeight="1" x14ac:dyDescent="0.25">
      <c r="A72" s="196" t="s">
        <v>441</v>
      </c>
      <c r="B72" s="196" t="s">
        <v>383</v>
      </c>
      <c r="C72" s="196" t="s">
        <v>503</v>
      </c>
      <c r="D72" s="196" t="s">
        <v>507</v>
      </c>
      <c r="E72" s="196" t="s">
        <v>392</v>
      </c>
      <c r="F72" s="196" t="s">
        <v>389</v>
      </c>
      <c r="G72" s="196" t="s">
        <v>505</v>
      </c>
      <c r="H72" s="197" t="s">
        <v>508</v>
      </c>
      <c r="I72" s="82">
        <v>0</v>
      </c>
      <c r="J72" s="77">
        <f>800-34</f>
        <v>766</v>
      </c>
      <c r="K72" s="57"/>
      <c r="L72" s="83"/>
      <c r="M72" s="81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</row>
    <row r="73" spans="1:29" ht="12.75" hidden="1" customHeight="1" x14ac:dyDescent="0.25">
      <c r="A73" s="196" t="s">
        <v>441</v>
      </c>
      <c r="B73" s="196" t="s">
        <v>383</v>
      </c>
      <c r="C73" s="196" t="s">
        <v>503</v>
      </c>
      <c r="D73" s="196" t="s">
        <v>509</v>
      </c>
      <c r="E73" s="196" t="s">
        <v>488</v>
      </c>
      <c r="F73" s="196" t="s">
        <v>389</v>
      </c>
      <c r="G73" s="196" t="s">
        <v>505</v>
      </c>
      <c r="H73" s="197" t="s">
        <v>510</v>
      </c>
      <c r="I73" s="82">
        <v>0</v>
      </c>
      <c r="J73" s="77"/>
      <c r="K73" s="57"/>
      <c r="L73" s="83"/>
      <c r="M73" s="81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</row>
    <row r="74" spans="1:29" ht="77.25" customHeight="1" x14ac:dyDescent="0.25">
      <c r="A74" s="196" t="s">
        <v>441</v>
      </c>
      <c r="B74" s="196" t="s">
        <v>383</v>
      </c>
      <c r="C74" s="196" t="s">
        <v>480</v>
      </c>
      <c r="D74" s="196" t="s">
        <v>511</v>
      </c>
      <c r="E74" s="196" t="s">
        <v>387</v>
      </c>
      <c r="F74" s="196" t="s">
        <v>389</v>
      </c>
      <c r="G74" s="196" t="s">
        <v>495</v>
      </c>
      <c r="H74" s="198" t="s">
        <v>512</v>
      </c>
      <c r="I74" s="82">
        <f>I75</f>
        <v>937.30000000000007</v>
      </c>
      <c r="J74" s="77"/>
      <c r="K74" s="57"/>
      <c r="L74" s="83"/>
      <c r="M74" s="81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</row>
    <row r="75" spans="1:29" ht="84" customHeight="1" x14ac:dyDescent="0.25">
      <c r="A75" s="196" t="s">
        <v>441</v>
      </c>
      <c r="B75" s="196" t="s">
        <v>383</v>
      </c>
      <c r="C75" s="196" t="s">
        <v>480</v>
      </c>
      <c r="D75" s="196" t="s">
        <v>513</v>
      </c>
      <c r="E75" s="196" t="s">
        <v>421</v>
      </c>
      <c r="F75" s="196" t="s">
        <v>389</v>
      </c>
      <c r="G75" s="196" t="s">
        <v>495</v>
      </c>
      <c r="H75" s="198" t="s">
        <v>514</v>
      </c>
      <c r="I75" s="82">
        <f>1804.4-867.1</f>
        <v>937.30000000000007</v>
      </c>
      <c r="J75" s="77"/>
      <c r="K75" s="57"/>
      <c r="L75" s="83"/>
      <c r="M75" s="81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</row>
    <row r="76" spans="1:29" ht="120" customHeight="1" x14ac:dyDescent="0.25">
      <c r="A76" s="196" t="s">
        <v>441</v>
      </c>
      <c r="B76" s="196" t="s">
        <v>383</v>
      </c>
      <c r="C76" s="196" t="s">
        <v>480</v>
      </c>
      <c r="D76" s="196" t="s">
        <v>706</v>
      </c>
      <c r="E76" s="196" t="s">
        <v>387</v>
      </c>
      <c r="F76" s="196" t="s">
        <v>389</v>
      </c>
      <c r="G76" s="196" t="s">
        <v>495</v>
      </c>
      <c r="H76" s="198" t="s">
        <v>707</v>
      </c>
      <c r="I76" s="82">
        <f>I77</f>
        <v>465</v>
      </c>
      <c r="J76" s="77"/>
      <c r="K76" s="57"/>
      <c r="L76" s="83"/>
      <c r="M76" s="81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</row>
    <row r="77" spans="1:29" ht="107.25" customHeight="1" x14ac:dyDescent="0.25">
      <c r="A77" s="196" t="s">
        <v>441</v>
      </c>
      <c r="B77" s="196" t="s">
        <v>383</v>
      </c>
      <c r="C77" s="196" t="s">
        <v>480</v>
      </c>
      <c r="D77" s="196" t="s">
        <v>708</v>
      </c>
      <c r="E77" s="196" t="s">
        <v>387</v>
      </c>
      <c r="F77" s="196" t="s">
        <v>389</v>
      </c>
      <c r="G77" s="196" t="s">
        <v>495</v>
      </c>
      <c r="H77" s="198" t="s">
        <v>709</v>
      </c>
      <c r="I77" s="82">
        <f>I78</f>
        <v>465</v>
      </c>
      <c r="J77" s="77"/>
      <c r="K77" s="57"/>
      <c r="L77" s="83"/>
      <c r="M77" s="81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</row>
    <row r="78" spans="1:29" ht="122.25" customHeight="1" x14ac:dyDescent="0.25">
      <c r="A78" s="196" t="s">
        <v>441</v>
      </c>
      <c r="B78" s="196" t="s">
        <v>383</v>
      </c>
      <c r="C78" s="196" t="s">
        <v>480</v>
      </c>
      <c r="D78" s="196" t="s">
        <v>705</v>
      </c>
      <c r="E78" s="196" t="s">
        <v>421</v>
      </c>
      <c r="F78" s="196" t="s">
        <v>389</v>
      </c>
      <c r="G78" s="196" t="s">
        <v>495</v>
      </c>
      <c r="H78" s="198" t="s">
        <v>710</v>
      </c>
      <c r="I78" s="82">
        <v>465</v>
      </c>
      <c r="J78" s="77"/>
      <c r="K78" s="57"/>
      <c r="L78" s="83"/>
      <c r="M78" s="81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79" spans="1:29" ht="33" hidden="1" customHeight="1" x14ac:dyDescent="0.25">
      <c r="A79" s="196" t="s">
        <v>386</v>
      </c>
      <c r="B79" s="196" t="s">
        <v>383</v>
      </c>
      <c r="C79" s="196" t="s">
        <v>503</v>
      </c>
      <c r="D79" s="196" t="s">
        <v>388</v>
      </c>
      <c r="E79" s="196" t="s">
        <v>387</v>
      </c>
      <c r="F79" s="196" t="s">
        <v>389</v>
      </c>
      <c r="G79" s="196" t="s">
        <v>386</v>
      </c>
      <c r="H79" s="197" t="s">
        <v>504</v>
      </c>
      <c r="I79" s="76">
        <f>I80+I82</f>
        <v>0</v>
      </c>
      <c r="J79" s="77"/>
      <c r="K79" s="57"/>
      <c r="L79" s="83"/>
      <c r="M79" s="81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</row>
    <row r="80" spans="1:29" ht="44.25" hidden="1" customHeight="1" x14ac:dyDescent="0.25">
      <c r="A80" s="196" t="s">
        <v>441</v>
      </c>
      <c r="B80" s="196" t="s">
        <v>383</v>
      </c>
      <c r="C80" s="196" t="s">
        <v>503</v>
      </c>
      <c r="D80" s="196" t="s">
        <v>515</v>
      </c>
      <c r="E80" s="196" t="s">
        <v>516</v>
      </c>
      <c r="F80" s="196" t="s">
        <v>389</v>
      </c>
      <c r="G80" s="196" t="s">
        <v>505</v>
      </c>
      <c r="H80" s="198" t="s">
        <v>517</v>
      </c>
      <c r="I80" s="82">
        <f>I81</f>
        <v>0</v>
      </c>
      <c r="J80" s="77"/>
      <c r="K80" s="57"/>
      <c r="L80" s="83"/>
      <c r="M80" s="81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</row>
    <row r="81" spans="1:29" ht="48" hidden="1" customHeight="1" x14ac:dyDescent="0.25">
      <c r="A81" s="196" t="s">
        <v>441</v>
      </c>
      <c r="B81" s="196" t="s">
        <v>383</v>
      </c>
      <c r="C81" s="196" t="s">
        <v>503</v>
      </c>
      <c r="D81" s="196" t="s">
        <v>518</v>
      </c>
      <c r="E81" s="196" t="s">
        <v>516</v>
      </c>
      <c r="F81" s="196" t="s">
        <v>389</v>
      </c>
      <c r="G81" s="196" t="s">
        <v>505</v>
      </c>
      <c r="H81" s="198" t="s">
        <v>519</v>
      </c>
      <c r="I81" s="82">
        <v>0</v>
      </c>
      <c r="J81" s="77"/>
      <c r="K81" s="57"/>
      <c r="L81" s="83"/>
      <c r="M81" s="81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</row>
    <row r="82" spans="1:29" ht="48" hidden="1" customHeight="1" x14ac:dyDescent="0.25">
      <c r="A82" s="196" t="s">
        <v>441</v>
      </c>
      <c r="B82" s="196" t="s">
        <v>383</v>
      </c>
      <c r="C82" s="196" t="s">
        <v>503</v>
      </c>
      <c r="D82" s="196" t="s">
        <v>520</v>
      </c>
      <c r="E82" s="196" t="s">
        <v>387</v>
      </c>
      <c r="F82" s="196" t="s">
        <v>389</v>
      </c>
      <c r="G82" s="196" t="s">
        <v>505</v>
      </c>
      <c r="H82" s="198" t="s">
        <v>521</v>
      </c>
      <c r="I82" s="82">
        <f>I83</f>
        <v>0</v>
      </c>
      <c r="J82" s="77"/>
      <c r="K82" s="57"/>
      <c r="L82" s="83"/>
      <c r="M82" s="81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</row>
    <row r="83" spans="1:29" ht="48" hidden="1" customHeight="1" x14ac:dyDescent="0.25">
      <c r="A83" s="196" t="s">
        <v>441</v>
      </c>
      <c r="B83" s="196" t="s">
        <v>383</v>
      </c>
      <c r="C83" s="196" t="s">
        <v>503</v>
      </c>
      <c r="D83" s="196" t="s">
        <v>509</v>
      </c>
      <c r="E83" s="196" t="s">
        <v>421</v>
      </c>
      <c r="F83" s="196" t="s">
        <v>389</v>
      </c>
      <c r="G83" s="196" t="s">
        <v>505</v>
      </c>
      <c r="H83" s="198" t="s">
        <v>522</v>
      </c>
      <c r="I83" s="82">
        <v>0</v>
      </c>
      <c r="J83" s="77"/>
      <c r="K83" s="57"/>
      <c r="L83" s="83"/>
      <c r="M83" s="81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</row>
    <row r="84" spans="1:29" ht="33" hidden="1" customHeight="1" x14ac:dyDescent="0.25">
      <c r="A84" s="196" t="s">
        <v>386</v>
      </c>
      <c r="B84" s="196" t="s">
        <v>383</v>
      </c>
      <c r="C84" s="196" t="s">
        <v>523</v>
      </c>
      <c r="D84" s="196" t="s">
        <v>388</v>
      </c>
      <c r="E84" s="196" t="s">
        <v>387</v>
      </c>
      <c r="F84" s="196" t="s">
        <v>389</v>
      </c>
      <c r="G84" s="196" t="s">
        <v>386</v>
      </c>
      <c r="H84" s="197" t="s">
        <v>524</v>
      </c>
      <c r="I84" s="76">
        <f>I85+I87</f>
        <v>0</v>
      </c>
      <c r="J84" s="77">
        <f>J85+J86</f>
        <v>305</v>
      </c>
      <c r="K84" s="57"/>
      <c r="L84" s="83">
        <f>L86</f>
        <v>50</v>
      </c>
      <c r="M84" s="81">
        <v>50</v>
      </c>
      <c r="N84" s="52">
        <v>315.89999999999998</v>
      </c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</row>
    <row r="85" spans="1:29" ht="23.25" hidden="1" customHeight="1" x14ac:dyDescent="0.25">
      <c r="A85" s="196" t="s">
        <v>386</v>
      </c>
      <c r="B85" s="196" t="s">
        <v>383</v>
      </c>
      <c r="C85" s="196" t="s">
        <v>523</v>
      </c>
      <c r="D85" s="196" t="s">
        <v>418</v>
      </c>
      <c r="E85" s="196" t="s">
        <v>387</v>
      </c>
      <c r="F85" s="196" t="s">
        <v>389</v>
      </c>
      <c r="G85" s="196" t="s">
        <v>525</v>
      </c>
      <c r="H85" s="198" t="s">
        <v>526</v>
      </c>
      <c r="I85" s="82">
        <v>0</v>
      </c>
      <c r="J85" s="77">
        <v>35</v>
      </c>
      <c r="K85" s="57"/>
      <c r="L85" s="83"/>
      <c r="M85" s="81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</row>
    <row r="86" spans="1:29" ht="33.75" hidden="1" customHeight="1" x14ac:dyDescent="0.25">
      <c r="A86" s="196" t="s">
        <v>386</v>
      </c>
      <c r="B86" s="196" t="s">
        <v>383</v>
      </c>
      <c r="C86" s="196" t="s">
        <v>523</v>
      </c>
      <c r="D86" s="196" t="s">
        <v>483</v>
      </c>
      <c r="E86" s="196" t="s">
        <v>421</v>
      </c>
      <c r="F86" s="196" t="s">
        <v>389</v>
      </c>
      <c r="G86" s="196" t="s">
        <v>525</v>
      </c>
      <c r="H86" s="198" t="s">
        <v>527</v>
      </c>
      <c r="I86" s="82">
        <v>0</v>
      </c>
      <c r="J86" s="77">
        <f>J87</f>
        <v>270</v>
      </c>
      <c r="K86" s="57"/>
      <c r="L86" s="83">
        <v>50</v>
      </c>
      <c r="M86" s="81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</row>
    <row r="87" spans="1:29" ht="21" hidden="1" customHeight="1" x14ac:dyDescent="0.25">
      <c r="A87" s="196" t="s">
        <v>386</v>
      </c>
      <c r="B87" s="196" t="s">
        <v>383</v>
      </c>
      <c r="C87" s="196" t="s">
        <v>523</v>
      </c>
      <c r="D87" s="196" t="s">
        <v>449</v>
      </c>
      <c r="E87" s="196" t="s">
        <v>387</v>
      </c>
      <c r="F87" s="196" t="s">
        <v>389</v>
      </c>
      <c r="G87" s="196" t="s">
        <v>525</v>
      </c>
      <c r="H87" s="198" t="s">
        <v>528</v>
      </c>
      <c r="I87" s="85">
        <f>I88</f>
        <v>0</v>
      </c>
      <c r="J87" s="86">
        <v>270</v>
      </c>
      <c r="K87" s="57"/>
      <c r="L87" s="83"/>
      <c r="M87" s="81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</row>
    <row r="88" spans="1:29" ht="27.75" hidden="1" customHeight="1" x14ac:dyDescent="0.25">
      <c r="A88" s="196" t="s">
        <v>386</v>
      </c>
      <c r="B88" s="196" t="s">
        <v>383</v>
      </c>
      <c r="C88" s="196" t="s">
        <v>523</v>
      </c>
      <c r="D88" s="196" t="s">
        <v>529</v>
      </c>
      <c r="E88" s="196" t="s">
        <v>421</v>
      </c>
      <c r="F88" s="196" t="s">
        <v>389</v>
      </c>
      <c r="G88" s="196" t="s">
        <v>525</v>
      </c>
      <c r="H88" s="198" t="s">
        <v>530</v>
      </c>
      <c r="I88" s="85">
        <v>0</v>
      </c>
      <c r="J88" s="86"/>
      <c r="K88" s="57"/>
      <c r="L88" s="83"/>
      <c r="M88" s="81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</row>
    <row r="89" spans="1:29" ht="24" customHeight="1" x14ac:dyDescent="0.25">
      <c r="A89" s="196" t="s">
        <v>441</v>
      </c>
      <c r="B89" s="196" t="s">
        <v>384</v>
      </c>
      <c r="C89" s="196" t="s">
        <v>387</v>
      </c>
      <c r="D89" s="196" t="s">
        <v>388</v>
      </c>
      <c r="E89" s="196" t="s">
        <v>387</v>
      </c>
      <c r="F89" s="196" t="s">
        <v>389</v>
      </c>
      <c r="G89" s="196" t="s">
        <v>386</v>
      </c>
      <c r="H89" s="197" t="s">
        <v>531</v>
      </c>
      <c r="I89" s="76">
        <f>I90+I156+I151</f>
        <v>1599</v>
      </c>
      <c r="J89" s="77" t="e">
        <f>#REF!+#REF!</f>
        <v>#REF!</v>
      </c>
      <c r="K89" s="57"/>
      <c r="L89" s="90" t="e">
        <f>L91+#REF!+#REF!</f>
        <v>#REF!</v>
      </c>
      <c r="M89" s="81" t="e">
        <f>M93+M95+M150+#REF!</f>
        <v>#REF!</v>
      </c>
      <c r="N89" s="52">
        <v>4759.8</v>
      </c>
      <c r="O89" s="49"/>
      <c r="P89" s="91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</row>
    <row r="90" spans="1:29" ht="48" customHeight="1" x14ac:dyDescent="0.25">
      <c r="A90" s="196" t="s">
        <v>441</v>
      </c>
      <c r="B90" s="196" t="s">
        <v>384</v>
      </c>
      <c r="C90" s="196" t="s">
        <v>516</v>
      </c>
      <c r="D90" s="196" t="s">
        <v>388</v>
      </c>
      <c r="E90" s="196" t="s">
        <v>387</v>
      </c>
      <c r="F90" s="196" t="s">
        <v>389</v>
      </c>
      <c r="G90" s="196" t="s">
        <v>386</v>
      </c>
      <c r="H90" s="198" t="s">
        <v>532</v>
      </c>
      <c r="I90" s="82">
        <f>I91+I98</f>
        <v>1599</v>
      </c>
      <c r="J90" s="77">
        <f>J98</f>
        <v>0</v>
      </c>
      <c r="K90" s="57"/>
      <c r="L90" s="83"/>
      <c r="M90" s="81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</row>
    <row r="91" spans="1:29" ht="38.25" customHeight="1" x14ac:dyDescent="0.25">
      <c r="A91" s="196" t="s">
        <v>441</v>
      </c>
      <c r="B91" s="196" t="s">
        <v>384</v>
      </c>
      <c r="C91" s="196" t="s">
        <v>516</v>
      </c>
      <c r="D91" s="196" t="s">
        <v>533</v>
      </c>
      <c r="E91" s="196" t="s">
        <v>387</v>
      </c>
      <c r="F91" s="196" t="s">
        <v>389</v>
      </c>
      <c r="G91" s="196" t="s">
        <v>534</v>
      </c>
      <c r="H91" s="198" t="s">
        <v>535</v>
      </c>
      <c r="I91" s="82">
        <f>I93</f>
        <v>335</v>
      </c>
      <c r="J91" s="77"/>
      <c r="K91" s="57"/>
      <c r="L91" s="79">
        <f>L92+L94</f>
        <v>27384</v>
      </c>
      <c r="M91" s="81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</row>
    <row r="92" spans="1:29" ht="35.25" customHeight="1" x14ac:dyDescent="0.25">
      <c r="A92" s="196" t="s">
        <v>441</v>
      </c>
      <c r="B92" s="196" t="s">
        <v>384</v>
      </c>
      <c r="C92" s="196" t="s">
        <v>516</v>
      </c>
      <c r="D92" s="196" t="s">
        <v>536</v>
      </c>
      <c r="E92" s="196" t="s">
        <v>387</v>
      </c>
      <c r="F92" s="196" t="s">
        <v>389</v>
      </c>
      <c r="G92" s="196" t="s">
        <v>534</v>
      </c>
      <c r="H92" s="198" t="s">
        <v>537</v>
      </c>
      <c r="I92" s="82">
        <f>I93</f>
        <v>335</v>
      </c>
      <c r="J92" s="77"/>
      <c r="K92" s="57"/>
      <c r="L92" s="79">
        <f>L93</f>
        <v>22838</v>
      </c>
      <c r="M92" s="81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</row>
    <row r="93" spans="1:29" ht="39" customHeight="1" x14ac:dyDescent="0.25">
      <c r="A93" s="196" t="s">
        <v>441</v>
      </c>
      <c r="B93" s="196" t="s">
        <v>384</v>
      </c>
      <c r="C93" s="196" t="s">
        <v>516</v>
      </c>
      <c r="D93" s="196" t="s">
        <v>536</v>
      </c>
      <c r="E93" s="196" t="s">
        <v>421</v>
      </c>
      <c r="F93" s="196" t="s">
        <v>389</v>
      </c>
      <c r="G93" s="196" t="s">
        <v>534</v>
      </c>
      <c r="H93" s="198" t="s">
        <v>538</v>
      </c>
      <c r="I93" s="82">
        <v>335</v>
      </c>
      <c r="J93" s="77"/>
      <c r="K93" s="57"/>
      <c r="L93" s="79">
        <f>22763+75</f>
        <v>22838</v>
      </c>
      <c r="M93" s="81">
        <v>22838</v>
      </c>
      <c r="O93" s="49"/>
      <c r="P93" s="91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</row>
    <row r="94" spans="1:29" ht="28.5" hidden="1" customHeight="1" x14ac:dyDescent="0.25">
      <c r="A94" s="196" t="s">
        <v>441</v>
      </c>
      <c r="B94" s="196" t="s">
        <v>384</v>
      </c>
      <c r="C94" s="196" t="s">
        <v>516</v>
      </c>
      <c r="D94" s="196" t="s">
        <v>539</v>
      </c>
      <c r="E94" s="196" t="s">
        <v>387</v>
      </c>
      <c r="F94" s="196" t="s">
        <v>389</v>
      </c>
      <c r="G94" s="196" t="s">
        <v>534</v>
      </c>
      <c r="H94" s="198" t="s">
        <v>540</v>
      </c>
      <c r="I94" s="82">
        <f>I95</f>
        <v>0</v>
      </c>
      <c r="J94" s="77"/>
      <c r="K94" s="57"/>
      <c r="L94" s="79">
        <f>L95</f>
        <v>4546</v>
      </c>
      <c r="M94" s="81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</row>
    <row r="95" spans="1:29" ht="34.5" hidden="1" customHeight="1" x14ac:dyDescent="0.25">
      <c r="A95" s="196" t="s">
        <v>441</v>
      </c>
      <c r="B95" s="196" t="s">
        <v>384</v>
      </c>
      <c r="C95" s="196" t="s">
        <v>516</v>
      </c>
      <c r="D95" s="196" t="s">
        <v>539</v>
      </c>
      <c r="E95" s="196" t="s">
        <v>488</v>
      </c>
      <c r="F95" s="196" t="s">
        <v>389</v>
      </c>
      <c r="G95" s="196" t="s">
        <v>534</v>
      </c>
      <c r="H95" s="198" t="s">
        <v>541</v>
      </c>
      <c r="I95" s="82">
        <v>0</v>
      </c>
      <c r="J95" s="77"/>
      <c r="K95" s="57"/>
      <c r="L95" s="79">
        <f>4546</f>
        <v>4546</v>
      </c>
      <c r="M95" s="81">
        <v>4546</v>
      </c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</row>
    <row r="96" spans="1:29" ht="20.25" hidden="1" customHeight="1" x14ac:dyDescent="0.25">
      <c r="A96" s="196" t="s">
        <v>441</v>
      </c>
      <c r="B96" s="196" t="s">
        <v>384</v>
      </c>
      <c r="C96" s="196" t="s">
        <v>516</v>
      </c>
      <c r="D96" s="196" t="s">
        <v>542</v>
      </c>
      <c r="E96" s="196" t="s">
        <v>387</v>
      </c>
      <c r="F96" s="196" t="s">
        <v>389</v>
      </c>
      <c r="G96" s="196" t="s">
        <v>534</v>
      </c>
      <c r="H96" s="198" t="s">
        <v>543</v>
      </c>
      <c r="I96" s="82">
        <f>I97</f>
        <v>0</v>
      </c>
      <c r="J96" s="77"/>
      <c r="K96" s="57"/>
      <c r="L96" s="79"/>
      <c r="M96" s="81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</row>
    <row r="97" spans="1:29" ht="20.25" hidden="1" customHeight="1" x14ac:dyDescent="0.25">
      <c r="A97" s="196" t="s">
        <v>441</v>
      </c>
      <c r="B97" s="196" t="s">
        <v>384</v>
      </c>
      <c r="C97" s="196" t="s">
        <v>516</v>
      </c>
      <c r="D97" s="196" t="s">
        <v>542</v>
      </c>
      <c r="E97" s="196" t="s">
        <v>421</v>
      </c>
      <c r="F97" s="196" t="s">
        <v>389</v>
      </c>
      <c r="G97" s="196" t="s">
        <v>534</v>
      </c>
      <c r="H97" s="198" t="s">
        <v>544</v>
      </c>
      <c r="I97" s="82">
        <v>0</v>
      </c>
      <c r="J97" s="77"/>
      <c r="K97" s="57"/>
      <c r="L97" s="79"/>
      <c r="M97" s="81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</row>
    <row r="98" spans="1:29" ht="43.5" hidden="1" customHeight="1" x14ac:dyDescent="0.25">
      <c r="A98" s="196" t="s">
        <v>441</v>
      </c>
      <c r="B98" s="196" t="s">
        <v>384</v>
      </c>
      <c r="C98" s="196" t="s">
        <v>516</v>
      </c>
      <c r="D98" s="196" t="s">
        <v>394</v>
      </c>
      <c r="E98" s="196" t="s">
        <v>387</v>
      </c>
      <c r="F98" s="196" t="s">
        <v>389</v>
      </c>
      <c r="G98" s="196" t="s">
        <v>534</v>
      </c>
      <c r="H98" s="198" t="s">
        <v>545</v>
      </c>
      <c r="I98" s="82">
        <f>I109+I110+I112+I114+I118</f>
        <v>1264</v>
      </c>
      <c r="J98" s="77"/>
      <c r="K98" s="57"/>
      <c r="L98" s="83"/>
      <c r="M98" s="81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</row>
    <row r="99" spans="1:29" ht="48.75" hidden="1" customHeight="1" x14ac:dyDescent="0.25">
      <c r="A99" s="196" t="s">
        <v>441</v>
      </c>
      <c r="B99" s="196" t="s">
        <v>384</v>
      </c>
      <c r="C99" s="196" t="s">
        <v>516</v>
      </c>
      <c r="D99" s="196" t="s">
        <v>546</v>
      </c>
      <c r="E99" s="196" t="s">
        <v>387</v>
      </c>
      <c r="F99" s="196" t="s">
        <v>389</v>
      </c>
      <c r="G99" s="196" t="s">
        <v>534</v>
      </c>
      <c r="H99" s="198" t="s">
        <v>547</v>
      </c>
      <c r="I99" s="82">
        <v>0</v>
      </c>
      <c r="J99" s="77"/>
      <c r="K99" s="57"/>
      <c r="L99" s="83"/>
      <c r="M99" s="81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</row>
    <row r="100" spans="1:29" ht="30.75" hidden="1" customHeight="1" x14ac:dyDescent="0.25">
      <c r="A100" s="196" t="s">
        <v>441</v>
      </c>
      <c r="B100" s="196" t="s">
        <v>384</v>
      </c>
      <c r="C100" s="196" t="s">
        <v>516</v>
      </c>
      <c r="D100" s="196" t="s">
        <v>548</v>
      </c>
      <c r="E100" s="196" t="s">
        <v>387</v>
      </c>
      <c r="F100" s="196" t="s">
        <v>389</v>
      </c>
      <c r="G100" s="196" t="s">
        <v>534</v>
      </c>
      <c r="H100" s="198" t="s">
        <v>549</v>
      </c>
      <c r="I100" s="82">
        <f>I101</f>
        <v>0</v>
      </c>
      <c r="J100" s="77"/>
      <c r="K100" s="57"/>
      <c r="L100" s="83"/>
      <c r="M100" s="81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</row>
    <row r="101" spans="1:29" ht="36" hidden="1" customHeight="1" x14ac:dyDescent="0.25">
      <c r="A101" s="196" t="s">
        <v>441</v>
      </c>
      <c r="B101" s="196" t="s">
        <v>384</v>
      </c>
      <c r="C101" s="196" t="s">
        <v>516</v>
      </c>
      <c r="D101" s="196" t="s">
        <v>550</v>
      </c>
      <c r="E101" s="196" t="s">
        <v>421</v>
      </c>
      <c r="F101" s="196" t="s">
        <v>389</v>
      </c>
      <c r="G101" s="196" t="s">
        <v>534</v>
      </c>
      <c r="H101" s="198" t="s">
        <v>551</v>
      </c>
      <c r="I101" s="82">
        <v>0</v>
      </c>
      <c r="J101" s="77"/>
      <c r="K101" s="57"/>
      <c r="L101" s="83"/>
      <c r="M101" s="81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</row>
    <row r="102" spans="1:29" ht="30.75" hidden="1" customHeight="1" x14ac:dyDescent="0.25">
      <c r="A102" s="196" t="s">
        <v>441</v>
      </c>
      <c r="B102" s="196"/>
      <c r="C102" s="196"/>
      <c r="D102" s="196"/>
      <c r="E102" s="196"/>
      <c r="F102" s="196"/>
      <c r="G102" s="196"/>
      <c r="H102" s="198"/>
      <c r="I102" s="82"/>
      <c r="J102" s="77"/>
      <c r="K102" s="57"/>
      <c r="L102" s="83"/>
      <c r="M102" s="81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</row>
    <row r="103" spans="1:29" ht="47.25" hidden="1" customHeight="1" x14ac:dyDescent="0.25">
      <c r="A103" s="196" t="s">
        <v>441</v>
      </c>
      <c r="B103" s="196" t="s">
        <v>384</v>
      </c>
      <c r="C103" s="196" t="s">
        <v>516</v>
      </c>
      <c r="D103" s="196" t="s">
        <v>552</v>
      </c>
      <c r="E103" s="196" t="s">
        <v>387</v>
      </c>
      <c r="F103" s="196" t="s">
        <v>389</v>
      </c>
      <c r="G103" s="196" t="s">
        <v>534</v>
      </c>
      <c r="H103" s="198" t="s">
        <v>553</v>
      </c>
      <c r="I103" s="82">
        <f>I104</f>
        <v>0</v>
      </c>
      <c r="J103" s="77"/>
      <c r="K103" s="57"/>
      <c r="L103" s="83"/>
      <c r="M103" s="81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</row>
    <row r="104" spans="1:29" ht="47.25" hidden="1" customHeight="1" x14ac:dyDescent="0.25">
      <c r="A104" s="196" t="s">
        <v>441</v>
      </c>
      <c r="B104" s="196" t="s">
        <v>384</v>
      </c>
      <c r="C104" s="196" t="s">
        <v>516</v>
      </c>
      <c r="D104" s="196" t="s">
        <v>552</v>
      </c>
      <c r="E104" s="196" t="s">
        <v>421</v>
      </c>
      <c r="F104" s="196" t="s">
        <v>389</v>
      </c>
      <c r="G104" s="196" t="s">
        <v>534</v>
      </c>
      <c r="H104" s="198" t="s">
        <v>554</v>
      </c>
      <c r="I104" s="82">
        <f>I105</f>
        <v>0</v>
      </c>
      <c r="J104" s="77"/>
      <c r="K104" s="57"/>
      <c r="L104" s="83"/>
      <c r="M104" s="81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</row>
    <row r="105" spans="1:29" ht="77.25" hidden="1" customHeight="1" x14ac:dyDescent="0.25">
      <c r="A105" s="196" t="s">
        <v>441</v>
      </c>
      <c r="B105" s="196" t="s">
        <v>384</v>
      </c>
      <c r="C105" s="196" t="s">
        <v>516</v>
      </c>
      <c r="D105" s="196" t="s">
        <v>552</v>
      </c>
      <c r="E105" s="196" t="s">
        <v>421</v>
      </c>
      <c r="F105" s="196" t="s">
        <v>555</v>
      </c>
      <c r="G105" s="196" t="s">
        <v>534</v>
      </c>
      <c r="H105" s="198" t="s">
        <v>556</v>
      </c>
      <c r="I105" s="82">
        <v>0</v>
      </c>
      <c r="J105" s="77"/>
      <c r="K105" s="57"/>
      <c r="L105" s="83"/>
      <c r="M105" s="81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</row>
    <row r="106" spans="1:29" ht="72" hidden="1" customHeight="1" x14ac:dyDescent="0.25">
      <c r="A106" s="196" t="s">
        <v>441</v>
      </c>
      <c r="B106" s="196" t="s">
        <v>384</v>
      </c>
      <c r="C106" s="196" t="s">
        <v>516</v>
      </c>
      <c r="D106" s="196" t="s">
        <v>557</v>
      </c>
      <c r="E106" s="196" t="s">
        <v>387</v>
      </c>
      <c r="F106" s="196" t="s">
        <v>389</v>
      </c>
      <c r="G106" s="196" t="s">
        <v>534</v>
      </c>
      <c r="H106" s="198" t="s">
        <v>558</v>
      </c>
      <c r="I106" s="82">
        <f>I107</f>
        <v>0</v>
      </c>
      <c r="J106" s="77"/>
      <c r="K106" s="57"/>
      <c r="L106" s="83"/>
      <c r="M106" s="81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</row>
    <row r="107" spans="1:29" ht="75" hidden="1" customHeight="1" x14ac:dyDescent="0.25">
      <c r="A107" s="196" t="s">
        <v>441</v>
      </c>
      <c r="B107" s="196" t="s">
        <v>384</v>
      </c>
      <c r="C107" s="196" t="s">
        <v>516</v>
      </c>
      <c r="D107" s="196" t="s">
        <v>557</v>
      </c>
      <c r="E107" s="196" t="s">
        <v>421</v>
      </c>
      <c r="F107" s="196" t="s">
        <v>389</v>
      </c>
      <c r="G107" s="196" t="s">
        <v>534</v>
      </c>
      <c r="H107" s="198" t="s">
        <v>559</v>
      </c>
      <c r="I107" s="82">
        <f>I108</f>
        <v>0</v>
      </c>
      <c r="J107" s="77"/>
      <c r="K107" s="57"/>
      <c r="L107" s="83"/>
      <c r="M107" s="81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</row>
    <row r="108" spans="1:29" ht="28.5" hidden="1" customHeight="1" x14ac:dyDescent="0.25">
      <c r="A108" s="196" t="s">
        <v>441</v>
      </c>
      <c r="B108" s="196" t="s">
        <v>384</v>
      </c>
      <c r="C108" s="196" t="s">
        <v>516</v>
      </c>
      <c r="D108" s="196" t="s">
        <v>557</v>
      </c>
      <c r="E108" s="196" t="s">
        <v>421</v>
      </c>
      <c r="F108" s="196" t="s">
        <v>555</v>
      </c>
      <c r="G108" s="196" t="s">
        <v>534</v>
      </c>
      <c r="H108" s="198" t="s">
        <v>560</v>
      </c>
      <c r="I108" s="82">
        <v>0</v>
      </c>
      <c r="J108" s="77"/>
      <c r="K108" s="57"/>
      <c r="L108" s="83"/>
      <c r="M108" s="81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1:29" ht="120" hidden="1" x14ac:dyDescent="0.25">
      <c r="A109" s="196" t="s">
        <v>441</v>
      </c>
      <c r="B109" s="196" t="s">
        <v>384</v>
      </c>
      <c r="C109" s="196" t="s">
        <v>516</v>
      </c>
      <c r="D109" s="196" t="s">
        <v>695</v>
      </c>
      <c r="E109" s="196" t="s">
        <v>421</v>
      </c>
      <c r="F109" s="196" t="s">
        <v>389</v>
      </c>
      <c r="G109" s="196" t="s">
        <v>534</v>
      </c>
      <c r="H109" s="198" t="s">
        <v>561</v>
      </c>
      <c r="I109" s="82">
        <v>0</v>
      </c>
      <c r="J109" s="77"/>
      <c r="K109" s="57"/>
      <c r="L109" s="83"/>
      <c r="M109" s="81"/>
      <c r="N109" s="49"/>
      <c r="O109" s="49"/>
      <c r="P109" s="91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</row>
    <row r="110" spans="1:29" ht="78.75" hidden="1" customHeight="1" x14ac:dyDescent="0.25">
      <c r="A110" s="196" t="s">
        <v>441</v>
      </c>
      <c r="B110" s="196" t="s">
        <v>384</v>
      </c>
      <c r="C110" s="196" t="s">
        <v>516</v>
      </c>
      <c r="D110" s="196" t="s">
        <v>562</v>
      </c>
      <c r="E110" s="196" t="s">
        <v>387</v>
      </c>
      <c r="F110" s="196" t="s">
        <v>389</v>
      </c>
      <c r="G110" s="196" t="s">
        <v>534</v>
      </c>
      <c r="H110" s="198" t="s">
        <v>563</v>
      </c>
      <c r="I110" s="82">
        <f>I111</f>
        <v>0</v>
      </c>
      <c r="J110" s="77"/>
      <c r="K110" s="57"/>
      <c r="L110" s="83"/>
      <c r="M110" s="81"/>
      <c r="N110" s="49"/>
      <c r="O110" s="49"/>
      <c r="P110" s="91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</row>
    <row r="111" spans="1:29" ht="84" hidden="1" customHeight="1" x14ac:dyDescent="0.25">
      <c r="A111" s="196" t="s">
        <v>441</v>
      </c>
      <c r="B111" s="196" t="s">
        <v>384</v>
      </c>
      <c r="C111" s="196" t="s">
        <v>516</v>
      </c>
      <c r="D111" s="196" t="s">
        <v>562</v>
      </c>
      <c r="E111" s="196" t="s">
        <v>421</v>
      </c>
      <c r="F111" s="196" t="s">
        <v>389</v>
      </c>
      <c r="G111" s="196" t="s">
        <v>534</v>
      </c>
      <c r="H111" s="198" t="s">
        <v>564</v>
      </c>
      <c r="I111" s="82">
        <v>0</v>
      </c>
      <c r="J111" s="77"/>
      <c r="K111" s="57"/>
      <c r="L111" s="83"/>
      <c r="M111" s="81"/>
      <c r="N111" s="49"/>
      <c r="O111" s="49"/>
      <c r="P111" s="91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</row>
    <row r="112" spans="1:29" hidden="1" x14ac:dyDescent="0.25">
      <c r="A112" s="196" t="s">
        <v>441</v>
      </c>
      <c r="B112" s="196" t="s">
        <v>384</v>
      </c>
      <c r="C112" s="196" t="s">
        <v>516</v>
      </c>
      <c r="D112" s="196" t="s">
        <v>565</v>
      </c>
      <c r="E112" s="196" t="s">
        <v>387</v>
      </c>
      <c r="F112" s="196" t="s">
        <v>389</v>
      </c>
      <c r="G112" s="196" t="s">
        <v>534</v>
      </c>
      <c r="H112" s="198" t="s">
        <v>566</v>
      </c>
      <c r="I112" s="82">
        <f>I113</f>
        <v>0</v>
      </c>
      <c r="J112" s="77"/>
      <c r="K112" s="57"/>
      <c r="L112" s="83"/>
      <c r="M112" s="81"/>
      <c r="N112" s="49"/>
      <c r="O112" s="49"/>
      <c r="P112" s="91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</row>
    <row r="113" spans="1:29" ht="30" hidden="1" x14ac:dyDescent="0.25">
      <c r="A113" s="196" t="s">
        <v>441</v>
      </c>
      <c r="B113" s="196" t="s">
        <v>384</v>
      </c>
      <c r="C113" s="196" t="s">
        <v>516</v>
      </c>
      <c r="D113" s="196" t="s">
        <v>565</v>
      </c>
      <c r="E113" s="196" t="s">
        <v>421</v>
      </c>
      <c r="F113" s="196" t="s">
        <v>389</v>
      </c>
      <c r="G113" s="196" t="s">
        <v>534</v>
      </c>
      <c r="H113" s="198" t="s">
        <v>567</v>
      </c>
      <c r="I113" s="82">
        <v>0</v>
      </c>
      <c r="J113" s="77">
        <v>1079</v>
      </c>
      <c r="K113" s="57"/>
      <c r="L113" s="83"/>
      <c r="M113" s="81"/>
      <c r="N113" s="49"/>
      <c r="O113" s="49"/>
      <c r="P113" s="91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</row>
    <row r="114" spans="1:29" hidden="1" x14ac:dyDescent="0.25">
      <c r="A114" s="196" t="s">
        <v>441</v>
      </c>
      <c r="B114" s="196" t="s">
        <v>384</v>
      </c>
      <c r="C114" s="196" t="s">
        <v>516</v>
      </c>
      <c r="D114" s="196" t="s">
        <v>568</v>
      </c>
      <c r="E114" s="196" t="s">
        <v>387</v>
      </c>
      <c r="F114" s="196" t="s">
        <v>389</v>
      </c>
      <c r="G114" s="196" t="s">
        <v>534</v>
      </c>
      <c r="H114" s="198" t="s">
        <v>311</v>
      </c>
      <c r="I114" s="82">
        <f>I115</f>
        <v>0</v>
      </c>
      <c r="J114" s="77"/>
      <c r="K114" s="57"/>
      <c r="L114" s="83"/>
      <c r="M114" s="81"/>
      <c r="N114" s="49"/>
      <c r="O114" s="49"/>
      <c r="P114" s="91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</row>
    <row r="115" spans="1:29" ht="27" hidden="1" customHeight="1" x14ac:dyDescent="0.25">
      <c r="A115" s="196" t="s">
        <v>441</v>
      </c>
      <c r="B115" s="196" t="s">
        <v>384</v>
      </c>
      <c r="C115" s="196" t="s">
        <v>516</v>
      </c>
      <c r="D115" s="196" t="s">
        <v>569</v>
      </c>
      <c r="E115" s="196" t="s">
        <v>387</v>
      </c>
      <c r="F115" s="196" t="s">
        <v>389</v>
      </c>
      <c r="G115" s="196" t="s">
        <v>534</v>
      </c>
      <c r="H115" s="198" t="s">
        <v>570</v>
      </c>
      <c r="I115" s="82">
        <f>I116</f>
        <v>0</v>
      </c>
      <c r="J115" s="77"/>
      <c r="K115" s="57"/>
      <c r="L115" s="83"/>
      <c r="M115" s="81"/>
      <c r="N115" s="49"/>
      <c r="O115" s="49"/>
      <c r="P115" s="91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</row>
    <row r="116" spans="1:29" ht="36.75" hidden="1" customHeight="1" x14ac:dyDescent="0.25">
      <c r="A116" s="196" t="s">
        <v>441</v>
      </c>
      <c r="B116" s="196" t="s">
        <v>384</v>
      </c>
      <c r="C116" s="196" t="s">
        <v>516</v>
      </c>
      <c r="D116" s="196" t="s">
        <v>569</v>
      </c>
      <c r="E116" s="196" t="s">
        <v>421</v>
      </c>
      <c r="F116" s="196" t="s">
        <v>389</v>
      </c>
      <c r="G116" s="196" t="s">
        <v>534</v>
      </c>
      <c r="H116" s="198" t="s">
        <v>571</v>
      </c>
      <c r="I116" s="82">
        <v>0</v>
      </c>
      <c r="J116" s="77"/>
      <c r="K116" s="57"/>
      <c r="L116" s="83"/>
      <c r="M116" s="81"/>
      <c r="N116" s="49"/>
      <c r="O116" s="49"/>
      <c r="P116" s="91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</row>
    <row r="117" spans="1:29" hidden="1" x14ac:dyDescent="0.25">
      <c r="A117" s="196"/>
      <c r="B117" s="196"/>
      <c r="C117" s="196"/>
      <c r="D117" s="196"/>
      <c r="E117" s="196"/>
      <c r="F117" s="196"/>
      <c r="G117" s="196"/>
      <c r="H117" s="198"/>
      <c r="I117" s="82"/>
      <c r="J117" s="77"/>
      <c r="K117" s="57"/>
      <c r="L117" s="83"/>
      <c r="M117" s="81"/>
      <c r="N117" s="49"/>
      <c r="O117" s="49"/>
      <c r="P117" s="91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</row>
    <row r="118" spans="1:29" ht="54" customHeight="1" x14ac:dyDescent="0.25">
      <c r="A118" s="196" t="s">
        <v>441</v>
      </c>
      <c r="B118" s="196" t="s">
        <v>384</v>
      </c>
      <c r="C118" s="196" t="s">
        <v>516</v>
      </c>
      <c r="D118" s="196" t="s">
        <v>572</v>
      </c>
      <c r="E118" s="196" t="s">
        <v>387</v>
      </c>
      <c r="F118" s="196" t="s">
        <v>389</v>
      </c>
      <c r="G118" s="196" t="s">
        <v>812</v>
      </c>
      <c r="H118" s="198" t="s">
        <v>573</v>
      </c>
      <c r="I118" s="82">
        <f>I150</f>
        <v>1264</v>
      </c>
      <c r="J118" s="86">
        <v>350</v>
      </c>
      <c r="K118" s="57"/>
      <c r="L118" s="83"/>
      <c r="M118" s="81"/>
      <c r="N118" s="49"/>
      <c r="O118" s="49"/>
      <c r="P118" s="91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</row>
    <row r="119" spans="1:29" ht="50.25" hidden="1" customHeight="1" x14ac:dyDescent="0.25">
      <c r="A119" s="196"/>
      <c r="B119" s="196"/>
      <c r="C119" s="196"/>
      <c r="D119" s="196"/>
      <c r="E119" s="196"/>
      <c r="F119" s="196"/>
      <c r="G119" s="196"/>
      <c r="H119" s="198"/>
      <c r="I119" s="82"/>
      <c r="J119" s="86"/>
      <c r="K119" s="57"/>
      <c r="L119" s="83"/>
      <c r="M119" s="81"/>
      <c r="N119" s="49"/>
      <c r="O119" s="49"/>
      <c r="P119" s="91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</row>
    <row r="120" spans="1:29" ht="50.25" hidden="1" customHeight="1" x14ac:dyDescent="0.25">
      <c r="A120" s="196"/>
      <c r="B120" s="196"/>
      <c r="C120" s="196"/>
      <c r="D120" s="196"/>
      <c r="E120" s="196"/>
      <c r="F120" s="196"/>
      <c r="G120" s="196"/>
      <c r="H120" s="198"/>
      <c r="I120" s="82"/>
      <c r="J120" s="86"/>
      <c r="K120" s="57"/>
      <c r="L120" s="83"/>
      <c r="M120" s="81"/>
      <c r="N120" s="49"/>
      <c r="O120" s="49"/>
      <c r="P120" s="91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</row>
    <row r="121" spans="1:29" ht="50.25" hidden="1" customHeight="1" x14ac:dyDescent="0.25">
      <c r="A121" s="196"/>
      <c r="B121" s="196"/>
      <c r="C121" s="196"/>
      <c r="D121" s="196"/>
      <c r="E121" s="196"/>
      <c r="F121" s="196"/>
      <c r="G121" s="196"/>
      <c r="H121" s="198"/>
      <c r="I121" s="82"/>
      <c r="J121" s="86"/>
      <c r="K121" s="57"/>
      <c r="L121" s="83"/>
      <c r="M121" s="81"/>
      <c r="N121" s="49"/>
      <c r="O121" s="49"/>
      <c r="P121" s="91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</row>
    <row r="122" spans="1:29" ht="50.25" hidden="1" customHeight="1" x14ac:dyDescent="0.25">
      <c r="A122" s="196"/>
      <c r="B122" s="196"/>
      <c r="C122" s="196"/>
      <c r="D122" s="196"/>
      <c r="E122" s="196"/>
      <c r="F122" s="196"/>
      <c r="G122" s="196"/>
      <c r="H122" s="198"/>
      <c r="I122" s="82"/>
      <c r="J122" s="86"/>
      <c r="K122" s="57"/>
      <c r="L122" s="83"/>
      <c r="M122" s="81"/>
      <c r="N122" s="49"/>
      <c r="O122" s="49"/>
      <c r="P122" s="91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</row>
    <row r="123" spans="1:29" ht="50.25" hidden="1" customHeight="1" x14ac:dyDescent="0.25">
      <c r="A123" s="196"/>
      <c r="B123" s="196"/>
      <c r="C123" s="196"/>
      <c r="D123" s="196"/>
      <c r="E123" s="196"/>
      <c r="F123" s="196"/>
      <c r="G123" s="196"/>
      <c r="H123" s="198"/>
      <c r="I123" s="82"/>
      <c r="J123" s="86"/>
      <c r="K123" s="57"/>
      <c r="L123" s="83"/>
      <c r="M123" s="81"/>
      <c r="N123" s="49"/>
      <c r="O123" s="49"/>
      <c r="P123" s="91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</row>
    <row r="124" spans="1:29" ht="50.25" hidden="1" customHeight="1" x14ac:dyDescent="0.25">
      <c r="A124" s="196"/>
      <c r="B124" s="196"/>
      <c r="C124" s="196"/>
      <c r="D124" s="196"/>
      <c r="E124" s="196"/>
      <c r="F124" s="196"/>
      <c r="G124" s="196"/>
      <c r="H124" s="198"/>
      <c r="I124" s="82"/>
      <c r="J124" s="86"/>
      <c r="K124" s="57"/>
      <c r="L124" s="83"/>
      <c r="M124" s="81"/>
      <c r="N124" s="49"/>
      <c r="O124" s="49"/>
      <c r="P124" s="91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</row>
    <row r="125" spans="1:29" ht="50.25" hidden="1" customHeight="1" x14ac:dyDescent="0.25">
      <c r="A125" s="196"/>
      <c r="B125" s="196"/>
      <c r="C125" s="196"/>
      <c r="D125" s="196"/>
      <c r="E125" s="196"/>
      <c r="F125" s="196"/>
      <c r="G125" s="196"/>
      <c r="H125" s="198"/>
      <c r="I125" s="82"/>
      <c r="J125" s="86"/>
      <c r="K125" s="57"/>
      <c r="L125" s="83"/>
      <c r="M125" s="81"/>
      <c r="N125" s="49"/>
      <c r="O125" s="49"/>
      <c r="P125" s="91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</row>
    <row r="126" spans="1:29" ht="50.25" hidden="1" customHeight="1" x14ac:dyDescent="0.25">
      <c r="A126" s="196"/>
      <c r="B126" s="196"/>
      <c r="C126" s="196"/>
      <c r="D126" s="196"/>
      <c r="E126" s="196"/>
      <c r="F126" s="196"/>
      <c r="G126" s="196"/>
      <c r="H126" s="198"/>
      <c r="I126" s="82"/>
      <c r="J126" s="86"/>
      <c r="K126" s="57"/>
      <c r="L126" s="83"/>
      <c r="M126" s="81"/>
      <c r="N126" s="49"/>
      <c r="O126" s="49"/>
      <c r="P126" s="91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</row>
    <row r="127" spans="1:29" ht="50.25" hidden="1" customHeight="1" x14ac:dyDescent="0.25">
      <c r="A127" s="196"/>
      <c r="B127" s="196"/>
      <c r="C127" s="196"/>
      <c r="D127" s="196"/>
      <c r="E127" s="196"/>
      <c r="F127" s="196"/>
      <c r="G127" s="196"/>
      <c r="H127" s="198"/>
      <c r="I127" s="82"/>
      <c r="J127" s="86"/>
      <c r="K127" s="57"/>
      <c r="L127" s="83"/>
      <c r="M127" s="81"/>
      <c r="N127" s="49"/>
      <c r="O127" s="49"/>
      <c r="P127" s="91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</row>
    <row r="128" spans="1:29" ht="50.25" hidden="1" customHeight="1" x14ac:dyDescent="0.25">
      <c r="A128" s="196"/>
      <c r="B128" s="196"/>
      <c r="C128" s="196"/>
      <c r="D128" s="196"/>
      <c r="E128" s="196"/>
      <c r="F128" s="196"/>
      <c r="G128" s="196"/>
      <c r="H128" s="198"/>
      <c r="I128" s="82"/>
      <c r="J128" s="86"/>
      <c r="K128" s="57"/>
      <c r="L128" s="83"/>
      <c r="M128" s="81"/>
      <c r="N128" s="49"/>
      <c r="O128" s="49"/>
      <c r="P128" s="91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</row>
    <row r="129" spans="1:29" ht="50.25" hidden="1" customHeight="1" x14ac:dyDescent="0.25">
      <c r="A129" s="196"/>
      <c r="B129" s="196"/>
      <c r="C129" s="196"/>
      <c r="D129" s="196"/>
      <c r="E129" s="196"/>
      <c r="F129" s="196"/>
      <c r="G129" s="196"/>
      <c r="H129" s="198"/>
      <c r="I129" s="82"/>
      <c r="J129" s="86"/>
      <c r="K129" s="57"/>
      <c r="L129" s="83"/>
      <c r="M129" s="81"/>
      <c r="N129" s="49"/>
      <c r="O129" s="49"/>
      <c r="P129" s="91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</row>
    <row r="130" spans="1:29" ht="50.25" hidden="1" customHeight="1" x14ac:dyDescent="0.25">
      <c r="A130" s="196"/>
      <c r="B130" s="196"/>
      <c r="C130" s="196"/>
      <c r="D130" s="196"/>
      <c r="E130" s="196"/>
      <c r="F130" s="196"/>
      <c r="G130" s="196"/>
      <c r="H130" s="198"/>
      <c r="I130" s="82"/>
      <c r="J130" s="86"/>
      <c r="K130" s="57"/>
      <c r="L130" s="83"/>
      <c r="M130" s="81"/>
      <c r="N130" s="49"/>
      <c r="O130" s="49"/>
      <c r="P130" s="91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</row>
    <row r="131" spans="1:29" ht="50.25" hidden="1" customHeight="1" x14ac:dyDescent="0.25">
      <c r="A131" s="196"/>
      <c r="B131" s="196"/>
      <c r="C131" s="196"/>
      <c r="D131" s="196"/>
      <c r="E131" s="196"/>
      <c r="F131" s="196"/>
      <c r="G131" s="196"/>
      <c r="H131" s="198"/>
      <c r="I131" s="82"/>
      <c r="J131" s="86"/>
      <c r="K131" s="57"/>
      <c r="L131" s="83"/>
      <c r="M131" s="81"/>
      <c r="N131" s="49"/>
      <c r="O131" s="49"/>
      <c r="P131" s="91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</row>
    <row r="132" spans="1:29" ht="50.25" hidden="1" customHeight="1" x14ac:dyDescent="0.25">
      <c r="A132" s="196"/>
      <c r="B132" s="196"/>
      <c r="C132" s="196"/>
      <c r="D132" s="196"/>
      <c r="E132" s="196"/>
      <c r="F132" s="196"/>
      <c r="G132" s="196"/>
      <c r="H132" s="198"/>
      <c r="I132" s="82"/>
      <c r="J132" s="86"/>
      <c r="K132" s="57"/>
      <c r="L132" s="83"/>
      <c r="M132" s="81"/>
      <c r="N132" s="49"/>
      <c r="O132" s="49"/>
      <c r="P132" s="91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</row>
    <row r="133" spans="1:29" ht="50.25" hidden="1" customHeight="1" x14ac:dyDescent="0.25">
      <c r="A133" s="196"/>
      <c r="B133" s="196"/>
      <c r="C133" s="196"/>
      <c r="D133" s="196"/>
      <c r="E133" s="196"/>
      <c r="F133" s="196"/>
      <c r="G133" s="196"/>
      <c r="H133" s="198"/>
      <c r="I133" s="82"/>
      <c r="J133" s="86"/>
      <c r="K133" s="57"/>
      <c r="L133" s="83"/>
      <c r="M133" s="81"/>
      <c r="N133" s="49"/>
      <c r="O133" s="49"/>
      <c r="P133" s="91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</row>
    <row r="134" spans="1:29" ht="50.25" hidden="1" customHeight="1" x14ac:dyDescent="0.25">
      <c r="A134" s="196"/>
      <c r="B134" s="196"/>
      <c r="C134" s="196"/>
      <c r="D134" s="196"/>
      <c r="E134" s="196"/>
      <c r="F134" s="196"/>
      <c r="G134" s="196"/>
      <c r="H134" s="198"/>
      <c r="I134" s="82"/>
      <c r="J134" s="86"/>
      <c r="K134" s="57"/>
      <c r="L134" s="83"/>
      <c r="M134" s="81"/>
      <c r="N134" s="49"/>
      <c r="O134" s="49"/>
      <c r="P134" s="91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</row>
    <row r="135" spans="1:29" ht="50.25" hidden="1" customHeight="1" x14ac:dyDescent="0.25">
      <c r="A135" s="196"/>
      <c r="B135" s="196"/>
      <c r="C135" s="196"/>
      <c r="D135" s="196"/>
      <c r="E135" s="196"/>
      <c r="F135" s="196"/>
      <c r="G135" s="196"/>
      <c r="H135" s="198"/>
      <c r="I135" s="82"/>
      <c r="J135" s="86"/>
      <c r="K135" s="57"/>
      <c r="L135" s="83"/>
      <c r="M135" s="81"/>
      <c r="N135" s="49"/>
      <c r="O135" s="49"/>
      <c r="P135" s="91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</row>
    <row r="136" spans="1:29" ht="50.25" hidden="1" customHeight="1" x14ac:dyDescent="0.25">
      <c r="A136" s="196"/>
      <c r="B136" s="196"/>
      <c r="C136" s="196"/>
      <c r="D136" s="196"/>
      <c r="E136" s="196"/>
      <c r="F136" s="196"/>
      <c r="G136" s="196"/>
      <c r="H136" s="198"/>
      <c r="I136" s="82"/>
      <c r="J136" s="86"/>
      <c r="K136" s="57"/>
      <c r="L136" s="83"/>
      <c r="M136" s="81"/>
      <c r="N136" s="49"/>
      <c r="O136" s="49"/>
      <c r="P136" s="91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</row>
    <row r="137" spans="1:29" ht="50.25" hidden="1" customHeight="1" x14ac:dyDescent="0.25">
      <c r="A137" s="196"/>
      <c r="B137" s="196"/>
      <c r="C137" s="196"/>
      <c r="D137" s="196"/>
      <c r="E137" s="196"/>
      <c r="F137" s="196"/>
      <c r="G137" s="196"/>
      <c r="H137" s="198"/>
      <c r="I137" s="82"/>
      <c r="J137" s="86"/>
      <c r="K137" s="57"/>
      <c r="L137" s="83"/>
      <c r="M137" s="81"/>
      <c r="N137" s="49"/>
      <c r="O137" s="49"/>
      <c r="P137" s="91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</row>
    <row r="138" spans="1:29" ht="50.25" hidden="1" customHeight="1" x14ac:dyDescent="0.25">
      <c r="A138" s="196"/>
      <c r="B138" s="196"/>
      <c r="C138" s="196"/>
      <c r="D138" s="196"/>
      <c r="E138" s="196"/>
      <c r="F138" s="196"/>
      <c r="G138" s="196"/>
      <c r="H138" s="198"/>
      <c r="I138" s="82"/>
      <c r="J138" s="86"/>
      <c r="K138" s="57"/>
      <c r="L138" s="83"/>
      <c r="M138" s="81"/>
      <c r="N138" s="49"/>
      <c r="O138" s="49"/>
      <c r="P138" s="91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</row>
    <row r="139" spans="1:29" ht="50.25" hidden="1" customHeight="1" x14ac:dyDescent="0.25">
      <c r="A139" s="196"/>
      <c r="B139" s="196"/>
      <c r="C139" s="196"/>
      <c r="D139" s="196"/>
      <c r="E139" s="196"/>
      <c r="F139" s="196"/>
      <c r="G139" s="196"/>
      <c r="H139" s="198"/>
      <c r="I139" s="82"/>
      <c r="J139" s="86"/>
      <c r="K139" s="57"/>
      <c r="L139" s="83"/>
      <c r="M139" s="81"/>
      <c r="N139" s="49"/>
      <c r="O139" s="49"/>
      <c r="P139" s="91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</row>
    <row r="140" spans="1:29" ht="50.25" hidden="1" customHeight="1" x14ac:dyDescent="0.25">
      <c r="A140" s="196"/>
      <c r="B140" s="196"/>
      <c r="C140" s="196"/>
      <c r="D140" s="196"/>
      <c r="E140" s="196"/>
      <c r="F140" s="196"/>
      <c r="G140" s="196"/>
      <c r="H140" s="198"/>
      <c r="I140" s="82"/>
      <c r="J140" s="86"/>
      <c r="K140" s="57"/>
      <c r="L140" s="83"/>
      <c r="M140" s="81"/>
      <c r="N140" s="49"/>
      <c r="O140" s="49"/>
      <c r="P140" s="91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</row>
    <row r="141" spans="1:29" ht="50.25" hidden="1" customHeight="1" x14ac:dyDescent="0.25">
      <c r="A141" s="196"/>
      <c r="B141" s="196"/>
      <c r="C141" s="196"/>
      <c r="D141" s="196"/>
      <c r="E141" s="196"/>
      <c r="F141" s="196"/>
      <c r="G141" s="196"/>
      <c r="H141" s="198"/>
      <c r="I141" s="82"/>
      <c r="J141" s="86"/>
      <c r="K141" s="57"/>
      <c r="L141" s="83"/>
      <c r="M141" s="81"/>
      <c r="N141" s="49"/>
      <c r="O141" s="49"/>
      <c r="P141" s="91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</row>
    <row r="142" spans="1:29" ht="50.25" hidden="1" customHeight="1" x14ac:dyDescent="0.25">
      <c r="A142" s="196"/>
      <c r="B142" s="196"/>
      <c r="C142" s="196"/>
      <c r="D142" s="196"/>
      <c r="E142" s="196"/>
      <c r="F142" s="196"/>
      <c r="G142" s="196"/>
      <c r="H142" s="198"/>
      <c r="I142" s="82"/>
      <c r="J142" s="86"/>
      <c r="K142" s="57"/>
      <c r="L142" s="83"/>
      <c r="M142" s="81"/>
      <c r="N142" s="49"/>
      <c r="O142" s="49"/>
      <c r="P142" s="91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</row>
    <row r="143" spans="1:29" ht="50.25" hidden="1" customHeight="1" x14ac:dyDescent="0.25">
      <c r="A143" s="196"/>
      <c r="B143" s="196"/>
      <c r="C143" s="196"/>
      <c r="D143" s="196"/>
      <c r="E143" s="196"/>
      <c r="F143" s="196"/>
      <c r="G143" s="196"/>
      <c r="H143" s="198"/>
      <c r="I143" s="82"/>
      <c r="J143" s="86"/>
      <c r="K143" s="57"/>
      <c r="L143" s="83"/>
      <c r="M143" s="81"/>
      <c r="N143" s="49"/>
      <c r="O143" s="49"/>
      <c r="P143" s="91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</row>
    <row r="144" spans="1:29" ht="50.25" hidden="1" customHeight="1" x14ac:dyDescent="0.25">
      <c r="A144" s="196"/>
      <c r="B144" s="196"/>
      <c r="C144" s="196"/>
      <c r="D144" s="196"/>
      <c r="E144" s="196"/>
      <c r="F144" s="196"/>
      <c r="G144" s="196"/>
      <c r="H144" s="198"/>
      <c r="I144" s="82"/>
      <c r="J144" s="86"/>
      <c r="K144" s="57"/>
      <c r="L144" s="83"/>
      <c r="M144" s="81"/>
      <c r="N144" s="49"/>
      <c r="O144" s="49"/>
      <c r="P144" s="91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</row>
    <row r="145" spans="1:29" ht="50.25" hidden="1" customHeight="1" x14ac:dyDescent="0.25">
      <c r="A145" s="196"/>
      <c r="B145" s="196"/>
      <c r="C145" s="196"/>
      <c r="D145" s="196"/>
      <c r="E145" s="196"/>
      <c r="F145" s="196"/>
      <c r="G145" s="196"/>
      <c r="H145" s="198"/>
      <c r="I145" s="82"/>
      <c r="J145" s="86"/>
      <c r="K145" s="57"/>
      <c r="L145" s="83"/>
      <c r="M145" s="81"/>
      <c r="N145" s="49"/>
      <c r="O145" s="49"/>
      <c r="P145" s="91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</row>
    <row r="146" spans="1:29" ht="50.25" hidden="1" customHeight="1" x14ac:dyDescent="0.25">
      <c r="A146" s="196"/>
      <c r="B146" s="196"/>
      <c r="C146" s="196"/>
      <c r="D146" s="196"/>
      <c r="E146" s="196"/>
      <c r="F146" s="196"/>
      <c r="G146" s="196"/>
      <c r="H146" s="198"/>
      <c r="I146" s="82"/>
      <c r="J146" s="86"/>
      <c r="K146" s="57"/>
      <c r="L146" s="83"/>
      <c r="M146" s="81"/>
      <c r="N146" s="49"/>
      <c r="O146" s="49"/>
      <c r="P146" s="91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</row>
    <row r="147" spans="1:29" ht="50.25" hidden="1" customHeight="1" x14ac:dyDescent="0.25">
      <c r="A147" s="196"/>
      <c r="B147" s="196"/>
      <c r="C147" s="196"/>
      <c r="D147" s="196"/>
      <c r="E147" s="196"/>
      <c r="F147" s="196"/>
      <c r="G147" s="196"/>
      <c r="H147" s="198"/>
      <c r="I147" s="82"/>
      <c r="J147" s="86"/>
      <c r="K147" s="57"/>
      <c r="L147" s="83"/>
      <c r="M147" s="81"/>
      <c r="N147" s="49"/>
      <c r="O147" s="49"/>
      <c r="P147" s="91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</row>
    <row r="148" spans="1:29" ht="50.25" hidden="1" customHeight="1" x14ac:dyDescent="0.25">
      <c r="A148" s="196"/>
      <c r="B148" s="196"/>
      <c r="C148" s="196"/>
      <c r="D148" s="196"/>
      <c r="E148" s="196"/>
      <c r="F148" s="196"/>
      <c r="G148" s="196"/>
      <c r="H148" s="198"/>
      <c r="I148" s="82"/>
      <c r="J148" s="86"/>
      <c r="K148" s="57"/>
      <c r="L148" s="83"/>
      <c r="M148" s="81"/>
      <c r="N148" s="49"/>
      <c r="O148" s="49"/>
      <c r="P148" s="91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</row>
    <row r="149" spans="1:29" ht="50.25" hidden="1" customHeight="1" x14ac:dyDescent="0.25">
      <c r="A149" s="196"/>
      <c r="B149" s="196"/>
      <c r="C149" s="196"/>
      <c r="D149" s="196"/>
      <c r="E149" s="196"/>
      <c r="F149" s="196"/>
      <c r="G149" s="196"/>
      <c r="H149" s="198"/>
      <c r="I149" s="82"/>
      <c r="J149" s="86"/>
      <c r="K149" s="57"/>
      <c r="L149" s="83"/>
      <c r="M149" s="81"/>
      <c r="N149" s="49"/>
      <c r="O149" s="49"/>
      <c r="P149" s="91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</row>
    <row r="150" spans="1:29" ht="66" customHeight="1" x14ac:dyDescent="0.25">
      <c r="A150" s="196" t="s">
        <v>441</v>
      </c>
      <c r="B150" s="196" t="s">
        <v>384</v>
      </c>
      <c r="C150" s="196" t="s">
        <v>516</v>
      </c>
      <c r="D150" s="196" t="s">
        <v>572</v>
      </c>
      <c r="E150" s="196" t="s">
        <v>421</v>
      </c>
      <c r="F150" s="196" t="s">
        <v>389</v>
      </c>
      <c r="G150" s="196" t="s">
        <v>812</v>
      </c>
      <c r="H150" s="198" t="s">
        <v>574</v>
      </c>
      <c r="I150" s="82">
        <f>1162+102</f>
        <v>1264</v>
      </c>
      <c r="J150" s="86" t="e">
        <f>#REF!</f>
        <v>#REF!</v>
      </c>
      <c r="K150" s="57"/>
      <c r="L150" s="83">
        <v>1138</v>
      </c>
      <c r="M150" s="81">
        <v>1138</v>
      </c>
      <c r="N150" s="49"/>
      <c r="O150" s="49"/>
      <c r="P150" s="91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</row>
    <row r="151" spans="1:29" ht="105" hidden="1" customHeight="1" x14ac:dyDescent="0.25">
      <c r="A151" s="196" t="s">
        <v>441</v>
      </c>
      <c r="B151" s="196" t="s">
        <v>384</v>
      </c>
      <c r="C151" s="196" t="s">
        <v>585</v>
      </c>
      <c r="D151" s="196" t="s">
        <v>388</v>
      </c>
      <c r="E151" s="196" t="s">
        <v>387</v>
      </c>
      <c r="F151" s="196" t="s">
        <v>389</v>
      </c>
      <c r="G151" s="196" t="s">
        <v>386</v>
      </c>
      <c r="H151" s="198" t="s">
        <v>685</v>
      </c>
      <c r="I151" s="82">
        <f>I152</f>
        <v>0</v>
      </c>
      <c r="J151" s="78"/>
      <c r="K151" s="57"/>
      <c r="L151" s="83"/>
      <c r="M151" s="81"/>
      <c r="N151" s="49"/>
      <c r="O151" s="49"/>
      <c r="P151" s="91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</row>
    <row r="152" spans="1:29" ht="51" hidden="1" customHeight="1" x14ac:dyDescent="0.25">
      <c r="A152" s="196" t="s">
        <v>686</v>
      </c>
      <c r="B152" s="196" t="s">
        <v>687</v>
      </c>
      <c r="C152" s="196" t="s">
        <v>585</v>
      </c>
      <c r="D152" s="196" t="s">
        <v>388</v>
      </c>
      <c r="E152" s="196" t="s">
        <v>387</v>
      </c>
      <c r="F152" s="196" t="s">
        <v>389</v>
      </c>
      <c r="G152" s="196" t="s">
        <v>525</v>
      </c>
      <c r="H152" s="198" t="s">
        <v>688</v>
      </c>
      <c r="I152" s="82">
        <f>I153</f>
        <v>0</v>
      </c>
      <c r="J152" s="78"/>
      <c r="K152" s="57"/>
      <c r="L152" s="83"/>
      <c r="M152" s="81"/>
      <c r="N152" s="49"/>
      <c r="O152" s="49"/>
      <c r="P152" s="91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</row>
    <row r="153" spans="1:29" ht="63.75" hidden="1" customHeight="1" x14ac:dyDescent="0.25">
      <c r="A153" s="196" t="s">
        <v>441</v>
      </c>
      <c r="B153" s="196" t="s">
        <v>384</v>
      </c>
      <c r="C153" s="196" t="s">
        <v>585</v>
      </c>
      <c r="D153" s="196" t="s">
        <v>451</v>
      </c>
      <c r="E153" s="196" t="s">
        <v>421</v>
      </c>
      <c r="F153" s="196" t="s">
        <v>389</v>
      </c>
      <c r="G153" s="196" t="s">
        <v>525</v>
      </c>
      <c r="H153" s="198" t="s">
        <v>689</v>
      </c>
      <c r="I153" s="82">
        <v>0</v>
      </c>
      <c r="J153" s="78"/>
      <c r="K153" s="57"/>
      <c r="L153" s="83"/>
      <c r="M153" s="81"/>
      <c r="N153" s="49"/>
      <c r="O153" s="49"/>
      <c r="P153" s="91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</row>
    <row r="154" spans="1:29" ht="63.75" hidden="1" customHeight="1" x14ac:dyDescent="0.25">
      <c r="A154" s="196"/>
      <c r="B154" s="196"/>
      <c r="C154" s="196"/>
      <c r="D154" s="196"/>
      <c r="E154" s="196"/>
      <c r="F154" s="196"/>
      <c r="G154" s="196"/>
      <c r="H154" s="198"/>
      <c r="I154" s="82"/>
      <c r="J154" s="78"/>
      <c r="K154" s="57"/>
      <c r="L154" s="83"/>
      <c r="M154" s="81"/>
      <c r="N154" s="49"/>
      <c r="O154" s="49"/>
      <c r="P154" s="91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</row>
    <row r="155" spans="1:29" ht="63.75" hidden="1" customHeight="1" x14ac:dyDescent="0.25">
      <c r="A155" s="196"/>
      <c r="B155" s="196"/>
      <c r="C155" s="196"/>
      <c r="D155" s="196"/>
      <c r="E155" s="196"/>
      <c r="F155" s="196"/>
      <c r="G155" s="196"/>
      <c r="H155" s="198"/>
      <c r="I155" s="82"/>
      <c r="J155" s="78"/>
      <c r="K155" s="57"/>
      <c r="L155" s="83"/>
      <c r="M155" s="81"/>
      <c r="N155" s="49"/>
      <c r="O155" s="49"/>
      <c r="P155" s="91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</row>
    <row r="156" spans="1:29" ht="63.75" hidden="1" customHeight="1" x14ac:dyDescent="0.25">
      <c r="A156" s="196" t="s">
        <v>441</v>
      </c>
      <c r="B156" s="196" t="s">
        <v>384</v>
      </c>
      <c r="C156" s="196" t="s">
        <v>575</v>
      </c>
      <c r="D156" s="196" t="s">
        <v>388</v>
      </c>
      <c r="E156" s="196" t="s">
        <v>387</v>
      </c>
      <c r="F156" s="196" t="s">
        <v>389</v>
      </c>
      <c r="G156" s="196" t="s">
        <v>386</v>
      </c>
      <c r="H156" s="198"/>
      <c r="I156" s="85">
        <f>I157+I158+I159</f>
        <v>0</v>
      </c>
      <c r="J156" s="53"/>
      <c r="K156" s="57"/>
      <c r="L156" s="83"/>
      <c r="M156" s="81"/>
      <c r="N156" s="49"/>
      <c r="O156" s="49"/>
      <c r="P156" s="91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</row>
    <row r="157" spans="1:29" ht="63.75" hidden="1" customHeight="1" x14ac:dyDescent="0.25">
      <c r="A157" s="196" t="s">
        <v>441</v>
      </c>
      <c r="B157" s="196" t="s">
        <v>384</v>
      </c>
      <c r="C157" s="196" t="s">
        <v>575</v>
      </c>
      <c r="D157" s="196" t="s">
        <v>449</v>
      </c>
      <c r="E157" s="196" t="s">
        <v>421</v>
      </c>
      <c r="F157" s="196" t="s">
        <v>389</v>
      </c>
      <c r="G157" s="196" t="s">
        <v>534</v>
      </c>
      <c r="H157" s="198" t="s">
        <v>576</v>
      </c>
      <c r="I157" s="85">
        <v>0</v>
      </c>
      <c r="J157" s="53"/>
      <c r="K157" s="57"/>
      <c r="L157" s="83"/>
      <c r="M157" s="81"/>
      <c r="O157" s="49"/>
      <c r="P157" s="91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</row>
    <row r="158" spans="1:29" ht="63.75" hidden="1" customHeight="1" x14ac:dyDescent="0.25">
      <c r="A158" s="196" t="s">
        <v>441</v>
      </c>
      <c r="B158" s="196" t="s">
        <v>384</v>
      </c>
      <c r="C158" s="196" t="s">
        <v>575</v>
      </c>
      <c r="D158" s="196" t="s">
        <v>572</v>
      </c>
      <c r="E158" s="196" t="s">
        <v>421</v>
      </c>
      <c r="F158" s="196" t="s">
        <v>389</v>
      </c>
      <c r="G158" s="196" t="s">
        <v>534</v>
      </c>
      <c r="H158" s="198" t="s">
        <v>577</v>
      </c>
      <c r="I158" s="85"/>
      <c r="J158" s="53"/>
      <c r="K158" s="57"/>
      <c r="L158" s="83"/>
      <c r="M158" s="81"/>
      <c r="O158" s="49"/>
      <c r="P158" s="91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</row>
    <row r="159" spans="1:29" ht="63.75" hidden="1" customHeight="1" x14ac:dyDescent="0.25">
      <c r="A159" s="196" t="s">
        <v>441</v>
      </c>
      <c r="B159" s="196" t="s">
        <v>384</v>
      </c>
      <c r="C159" s="196" t="s">
        <v>575</v>
      </c>
      <c r="D159" s="196" t="s">
        <v>579</v>
      </c>
      <c r="E159" s="196" t="s">
        <v>421</v>
      </c>
      <c r="F159" s="196" t="s">
        <v>389</v>
      </c>
      <c r="G159" s="196" t="s">
        <v>534</v>
      </c>
      <c r="H159" s="198" t="s">
        <v>578</v>
      </c>
      <c r="I159" s="85">
        <f>1000-1000</f>
        <v>0</v>
      </c>
      <c r="J159" s="53"/>
      <c r="K159" s="57"/>
      <c r="L159" s="83"/>
      <c r="M159" s="81"/>
      <c r="O159" s="49"/>
      <c r="P159" s="91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</row>
    <row r="160" spans="1:29" ht="63.75" hidden="1" customHeight="1" x14ac:dyDescent="0.25">
      <c r="A160" s="196" t="s">
        <v>441</v>
      </c>
      <c r="B160" s="196" t="s">
        <v>385</v>
      </c>
      <c r="C160" s="196" t="s">
        <v>387</v>
      </c>
      <c r="D160" s="196" t="s">
        <v>388</v>
      </c>
      <c r="E160" s="196" t="s">
        <v>387</v>
      </c>
      <c r="F160" s="196" t="s">
        <v>389</v>
      </c>
      <c r="G160" s="196" t="s">
        <v>386</v>
      </c>
      <c r="H160" s="198" t="s">
        <v>580</v>
      </c>
      <c r="I160" s="85">
        <f>I161</f>
        <v>0</v>
      </c>
      <c r="J160" s="53"/>
      <c r="K160" s="57"/>
      <c r="L160" s="83"/>
      <c r="M160" s="81">
        <v>3043</v>
      </c>
      <c r="O160" s="49"/>
      <c r="P160" s="91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</row>
    <row r="161" spans="1:29" ht="63.75" hidden="1" customHeight="1" x14ac:dyDescent="0.25">
      <c r="A161" s="196" t="s">
        <v>441</v>
      </c>
      <c r="B161" s="196" t="s">
        <v>385</v>
      </c>
      <c r="C161" s="196" t="s">
        <v>405</v>
      </c>
      <c r="D161" s="196" t="s">
        <v>388</v>
      </c>
      <c r="E161" s="196" t="s">
        <v>387</v>
      </c>
      <c r="F161" s="196" t="s">
        <v>389</v>
      </c>
      <c r="G161" s="196" t="s">
        <v>386</v>
      </c>
      <c r="H161" s="197" t="s">
        <v>581</v>
      </c>
      <c r="I161" s="85">
        <v>0</v>
      </c>
      <c r="J161" s="53"/>
      <c r="K161" s="57"/>
      <c r="L161" s="83"/>
      <c r="M161" s="81">
        <v>3043</v>
      </c>
      <c r="O161" s="49"/>
      <c r="P161" s="91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</row>
    <row r="162" spans="1:29" ht="63.75" hidden="1" customHeight="1" x14ac:dyDescent="0.25">
      <c r="A162" s="196" t="s">
        <v>441</v>
      </c>
      <c r="B162" s="196" t="s">
        <v>385</v>
      </c>
      <c r="C162" s="196" t="s">
        <v>405</v>
      </c>
      <c r="D162" s="196" t="s">
        <v>583</v>
      </c>
      <c r="E162" s="196" t="s">
        <v>488</v>
      </c>
      <c r="F162" s="196" t="s">
        <v>389</v>
      </c>
      <c r="G162" s="196" t="s">
        <v>525</v>
      </c>
      <c r="H162" s="198" t="s">
        <v>582</v>
      </c>
      <c r="I162" s="85">
        <v>0</v>
      </c>
      <c r="J162" s="53"/>
      <c r="K162" s="57"/>
      <c r="L162" s="83"/>
      <c r="M162" s="81"/>
      <c r="O162" s="49"/>
      <c r="P162" s="91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</row>
    <row r="163" spans="1:29" ht="63.75" hidden="1" customHeight="1" x14ac:dyDescent="0.25">
      <c r="A163" s="196" t="s">
        <v>441</v>
      </c>
      <c r="B163" s="196" t="s">
        <v>384</v>
      </c>
      <c r="C163" s="196" t="s">
        <v>585</v>
      </c>
      <c r="D163" s="196" t="s">
        <v>451</v>
      </c>
      <c r="E163" s="196" t="s">
        <v>488</v>
      </c>
      <c r="F163" s="196" t="s">
        <v>389</v>
      </c>
      <c r="G163" s="196" t="s">
        <v>525</v>
      </c>
      <c r="H163" s="198" t="s">
        <v>584</v>
      </c>
      <c r="I163" s="85"/>
      <c r="J163" s="53"/>
      <c r="K163" s="57"/>
      <c r="L163" s="83"/>
      <c r="M163" s="81"/>
      <c r="O163" s="49"/>
      <c r="P163" s="91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</row>
    <row r="164" spans="1:29" ht="63.75" customHeight="1" x14ac:dyDescent="0.25">
      <c r="A164" s="196" t="s">
        <v>441</v>
      </c>
      <c r="B164" s="196" t="s">
        <v>586</v>
      </c>
      <c r="C164" s="196" t="s">
        <v>587</v>
      </c>
      <c r="D164" s="196" t="s">
        <v>388</v>
      </c>
      <c r="E164" s="196" t="s">
        <v>387</v>
      </c>
      <c r="F164" s="196" t="s">
        <v>389</v>
      </c>
      <c r="G164" s="196" t="s">
        <v>386</v>
      </c>
      <c r="H164" s="198"/>
      <c r="I164" s="89">
        <f>I12+I89+I160</f>
        <v>153643.36900000001</v>
      </c>
      <c r="J164" s="92"/>
      <c r="K164" s="93"/>
      <c r="L164" s="94" t="e">
        <f>L12+L89+L160</f>
        <v>#REF!</v>
      </c>
      <c r="M164" s="95" t="e">
        <f>M12+M89+M160</f>
        <v>#REF!</v>
      </c>
      <c r="N164" s="96"/>
      <c r="O164" s="49"/>
      <c r="P164" s="91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</row>
    <row r="165" spans="1:29" ht="63.75" customHeight="1" x14ac:dyDescent="0.25">
      <c r="A165" s="196" t="s">
        <v>386</v>
      </c>
      <c r="B165" s="196" t="s">
        <v>586</v>
      </c>
      <c r="C165" s="196" t="s">
        <v>589</v>
      </c>
      <c r="D165" s="196" t="s">
        <v>388</v>
      </c>
      <c r="E165" s="196" t="s">
        <v>387</v>
      </c>
      <c r="F165" s="196" t="s">
        <v>389</v>
      </c>
      <c r="G165" s="196" t="s">
        <v>386</v>
      </c>
      <c r="H165" s="197" t="s">
        <v>588</v>
      </c>
      <c r="I165" s="89">
        <f>I164</f>
        <v>153643.36900000001</v>
      </c>
      <c r="J165" s="92"/>
      <c r="K165" s="93"/>
      <c r="L165" s="97">
        <v>47536</v>
      </c>
      <c r="M165" s="95" t="e">
        <f>M164</f>
        <v>#REF!</v>
      </c>
      <c r="N165" s="96">
        <f>N89+N84+N57+N40+N36+N25+N14</f>
        <v>20317</v>
      </c>
      <c r="O165" s="49"/>
      <c r="P165" s="91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</row>
    <row r="166" spans="1:29" x14ac:dyDescent="0.25">
      <c r="A166" s="204" t="s">
        <v>591</v>
      </c>
      <c r="B166" s="205"/>
      <c r="C166" s="205"/>
      <c r="D166" s="196"/>
      <c r="E166" s="205"/>
      <c r="F166" s="205"/>
      <c r="G166" s="205"/>
      <c r="H166" s="197" t="s">
        <v>590</v>
      </c>
      <c r="I166" s="89">
        <f>I165</f>
        <v>153643.36900000001</v>
      </c>
      <c r="J166" s="53"/>
      <c r="K166" s="57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</row>
    <row r="167" spans="1:29" x14ac:dyDescent="0.25">
      <c r="A167" s="192"/>
      <c r="B167" s="193"/>
      <c r="C167" s="193"/>
      <c r="D167" s="194"/>
      <c r="E167" s="193"/>
      <c r="F167" s="193"/>
      <c r="G167" s="193"/>
      <c r="H167" s="66"/>
      <c r="I167" s="53"/>
      <c r="J167" s="53"/>
      <c r="K167" s="57"/>
    </row>
    <row r="168" spans="1:29" x14ac:dyDescent="0.25">
      <c r="H168" s="66"/>
    </row>
  </sheetData>
  <mergeCells count="14">
    <mergeCell ref="S10:T10"/>
    <mergeCell ref="A11:G11"/>
    <mergeCell ref="A9:G10"/>
    <mergeCell ref="H9:H10"/>
    <mergeCell ref="I9:I10"/>
    <mergeCell ref="J9:J10"/>
    <mergeCell ref="L9:L10"/>
    <mergeCell ref="M9:M10"/>
    <mergeCell ref="B7:J7"/>
    <mergeCell ref="H2:I2"/>
    <mergeCell ref="H3:I3"/>
    <mergeCell ref="H4:I4"/>
    <mergeCell ref="H5:I5"/>
    <mergeCell ref="H6:I6"/>
  </mergeCells>
  <pageMargins left="0.70866141732283472" right="0.51181102362204722" top="0.74803149606299213" bottom="0.74803149606299213" header="0.31496062992125984" footer="0.31496062992125984"/>
  <pageSetup paperSize="9" scale="9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L11" sqref="L11"/>
    </sheetView>
  </sheetViews>
  <sheetFormatPr defaultColWidth="9.28515625" defaultRowHeight="15.75" x14ac:dyDescent="0.25"/>
  <cols>
    <col min="1" max="1" width="4.140625" style="53" customWidth="1"/>
    <col min="2" max="2" width="77" style="230" customWidth="1"/>
    <col min="3" max="3" width="18" style="237" customWidth="1"/>
    <col min="4" max="4" width="0.42578125" style="53" customWidth="1"/>
    <col min="5" max="5" width="9.28515625" style="53" hidden="1" customWidth="1"/>
    <col min="6" max="6" width="14" style="53" hidden="1" customWidth="1"/>
    <col min="7" max="7" width="13.42578125" style="53" hidden="1" customWidth="1"/>
    <col min="8" max="8" width="14" style="53" hidden="1" customWidth="1"/>
    <col min="9" max="9" width="9.28515625" style="53"/>
    <col min="10" max="10" width="12.28515625" style="53" bestFit="1" customWidth="1"/>
    <col min="11" max="16384" width="9.28515625" style="53"/>
  </cols>
  <sheetData>
    <row r="1" spans="1:9" s="58" customFormat="1" ht="12.75" x14ac:dyDescent="0.2">
      <c r="B1" s="525" t="s">
        <v>698</v>
      </c>
      <c r="C1" s="525"/>
    </row>
    <row r="2" spans="1:9" s="58" customFormat="1" ht="12.75" x14ac:dyDescent="0.2">
      <c r="B2" s="525" t="s">
        <v>841</v>
      </c>
      <c r="C2" s="525"/>
    </row>
    <row r="3" spans="1:9" s="58" customFormat="1" ht="12.75" x14ac:dyDescent="0.2">
      <c r="B3" s="525"/>
      <c r="C3" s="525"/>
    </row>
    <row r="4" spans="1:9" s="58" customFormat="1" ht="15" x14ac:dyDescent="0.2">
      <c r="B4" s="549" t="s">
        <v>842</v>
      </c>
      <c r="C4" s="550"/>
      <c r="D4" s="550"/>
      <c r="E4" s="550"/>
      <c r="F4" s="550"/>
      <c r="G4" s="550"/>
      <c r="H4" s="550"/>
    </row>
    <row r="5" spans="1:9" s="58" customFormat="1" x14ac:dyDescent="0.2">
      <c r="B5" s="227"/>
      <c r="C5" s="228"/>
    </row>
    <row r="6" spans="1:9" x14ac:dyDescent="0.25">
      <c r="B6" s="479" t="s">
        <v>699</v>
      </c>
      <c r="C6" s="479"/>
      <c r="D6" s="229"/>
      <c r="E6" s="229"/>
    </row>
    <row r="7" spans="1:9" x14ac:dyDescent="0.25">
      <c r="C7" s="229"/>
      <c r="D7" s="226"/>
      <c r="E7" s="226"/>
    </row>
    <row r="8" spans="1:9" x14ac:dyDescent="0.25">
      <c r="C8" s="231" t="s">
        <v>700</v>
      </c>
    </row>
    <row r="9" spans="1:9" x14ac:dyDescent="0.25">
      <c r="A9" s="542" t="s">
        <v>596</v>
      </c>
      <c r="B9" s="544" t="s">
        <v>597</v>
      </c>
      <c r="C9" s="546" t="s">
        <v>359</v>
      </c>
    </row>
    <row r="10" spans="1:9" x14ac:dyDescent="0.25">
      <c r="A10" s="543"/>
      <c r="B10" s="545"/>
      <c r="C10" s="547"/>
    </row>
    <row r="11" spans="1:9" ht="63" x14ac:dyDescent="0.25">
      <c r="A11" s="232">
        <v>1</v>
      </c>
      <c r="B11" s="225" t="s">
        <v>701</v>
      </c>
      <c r="C11" s="233">
        <v>750</v>
      </c>
    </row>
    <row r="12" spans="1:9" ht="47.25" x14ac:dyDescent="0.25">
      <c r="A12" s="232">
        <v>2</v>
      </c>
      <c r="B12" s="225" t="s">
        <v>702</v>
      </c>
      <c r="C12" s="234">
        <v>778.91</v>
      </c>
    </row>
    <row r="13" spans="1:9" x14ac:dyDescent="0.25">
      <c r="A13" s="232"/>
      <c r="B13" s="235" t="s">
        <v>703</v>
      </c>
      <c r="C13" s="236">
        <f>SUM(C11:C12)</f>
        <v>1528.9099999999999</v>
      </c>
      <c r="H13" s="548"/>
      <c r="I13" s="548"/>
    </row>
    <row r="14" spans="1:9" x14ac:dyDescent="0.25">
      <c r="A14" s="53" t="s">
        <v>591</v>
      </c>
      <c r="B14" s="53"/>
      <c r="C14" s="53"/>
    </row>
  </sheetData>
  <mergeCells count="9">
    <mergeCell ref="A9:A10"/>
    <mergeCell ref="B9:B10"/>
    <mergeCell ref="C9:C10"/>
    <mergeCell ref="H13:I13"/>
    <mergeCell ref="B1:C1"/>
    <mergeCell ref="B2:C2"/>
    <mergeCell ref="B3:C3"/>
    <mergeCell ref="B4:H4"/>
    <mergeCell ref="B6:C6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Normal="100" workbookViewId="0">
      <selection activeCell="V16" sqref="V16"/>
    </sheetView>
  </sheetViews>
  <sheetFormatPr defaultColWidth="9.28515625" defaultRowHeight="15.75" x14ac:dyDescent="0.25"/>
  <cols>
    <col min="1" max="1" width="5.85546875" style="100" customWidth="1"/>
    <col min="2" max="2" width="48" style="100" customWidth="1"/>
    <col min="3" max="3" width="10.42578125" style="100" customWidth="1"/>
    <col min="4" max="4" width="14.42578125" style="100" customWidth="1"/>
    <col min="5" max="5" width="14.28515625" style="100" customWidth="1"/>
    <col min="6" max="6" width="15" style="100" customWidth="1"/>
    <col min="7" max="7" width="0.28515625" style="100" customWidth="1"/>
    <col min="8" max="12" width="9.28515625" style="100" hidden="1" customWidth="1"/>
    <col min="13" max="13" width="1" style="100" customWidth="1"/>
    <col min="14" max="18" width="9.28515625" style="100" hidden="1" customWidth="1"/>
    <col min="19" max="256" width="9.28515625" style="100"/>
    <col min="257" max="257" width="5.85546875" style="100" customWidth="1"/>
    <col min="258" max="258" width="48" style="100" customWidth="1"/>
    <col min="259" max="259" width="10.42578125" style="100" customWidth="1"/>
    <col min="260" max="260" width="14.42578125" style="100" customWidth="1"/>
    <col min="261" max="261" width="14.28515625" style="100" customWidth="1"/>
    <col min="262" max="262" width="15" style="100" customWidth="1"/>
    <col min="263" max="263" width="5.42578125" style="100" customWidth="1"/>
    <col min="264" max="512" width="9.28515625" style="100"/>
    <col min="513" max="513" width="5.85546875" style="100" customWidth="1"/>
    <col min="514" max="514" width="48" style="100" customWidth="1"/>
    <col min="515" max="515" width="10.42578125" style="100" customWidth="1"/>
    <col min="516" max="516" width="14.42578125" style="100" customWidth="1"/>
    <col min="517" max="517" width="14.28515625" style="100" customWidth="1"/>
    <col min="518" max="518" width="15" style="100" customWidth="1"/>
    <col min="519" max="519" width="5.42578125" style="100" customWidth="1"/>
    <col min="520" max="768" width="9.28515625" style="100"/>
    <col min="769" max="769" width="5.85546875" style="100" customWidth="1"/>
    <col min="770" max="770" width="48" style="100" customWidth="1"/>
    <col min="771" max="771" width="10.42578125" style="100" customWidth="1"/>
    <col min="772" max="772" width="14.42578125" style="100" customWidth="1"/>
    <col min="773" max="773" width="14.28515625" style="100" customWidth="1"/>
    <col min="774" max="774" width="15" style="100" customWidth="1"/>
    <col min="775" max="775" width="5.42578125" style="100" customWidth="1"/>
    <col min="776" max="1024" width="9.28515625" style="100"/>
    <col min="1025" max="1025" width="5.85546875" style="100" customWidth="1"/>
    <col min="1026" max="1026" width="48" style="100" customWidth="1"/>
    <col min="1027" max="1027" width="10.42578125" style="100" customWidth="1"/>
    <col min="1028" max="1028" width="14.42578125" style="100" customWidth="1"/>
    <col min="1029" max="1029" width="14.28515625" style="100" customWidth="1"/>
    <col min="1030" max="1030" width="15" style="100" customWidth="1"/>
    <col min="1031" max="1031" width="5.42578125" style="100" customWidth="1"/>
    <col min="1032" max="1280" width="9.28515625" style="100"/>
    <col min="1281" max="1281" width="5.85546875" style="100" customWidth="1"/>
    <col min="1282" max="1282" width="48" style="100" customWidth="1"/>
    <col min="1283" max="1283" width="10.42578125" style="100" customWidth="1"/>
    <col min="1284" max="1284" width="14.42578125" style="100" customWidth="1"/>
    <col min="1285" max="1285" width="14.28515625" style="100" customWidth="1"/>
    <col min="1286" max="1286" width="15" style="100" customWidth="1"/>
    <col min="1287" max="1287" width="5.42578125" style="100" customWidth="1"/>
    <col min="1288" max="1536" width="9.28515625" style="100"/>
    <col min="1537" max="1537" width="5.85546875" style="100" customWidth="1"/>
    <col min="1538" max="1538" width="48" style="100" customWidth="1"/>
    <col min="1539" max="1539" width="10.42578125" style="100" customWidth="1"/>
    <col min="1540" max="1540" width="14.42578125" style="100" customWidth="1"/>
    <col min="1541" max="1541" width="14.28515625" style="100" customWidth="1"/>
    <col min="1542" max="1542" width="15" style="100" customWidth="1"/>
    <col min="1543" max="1543" width="5.42578125" style="100" customWidth="1"/>
    <col min="1544" max="1792" width="9.28515625" style="100"/>
    <col min="1793" max="1793" width="5.85546875" style="100" customWidth="1"/>
    <col min="1794" max="1794" width="48" style="100" customWidth="1"/>
    <col min="1795" max="1795" width="10.42578125" style="100" customWidth="1"/>
    <col min="1796" max="1796" width="14.42578125" style="100" customWidth="1"/>
    <col min="1797" max="1797" width="14.28515625" style="100" customWidth="1"/>
    <col min="1798" max="1798" width="15" style="100" customWidth="1"/>
    <col min="1799" max="1799" width="5.42578125" style="100" customWidth="1"/>
    <col min="1800" max="2048" width="9.28515625" style="100"/>
    <col min="2049" max="2049" width="5.85546875" style="100" customWidth="1"/>
    <col min="2050" max="2050" width="48" style="100" customWidth="1"/>
    <col min="2051" max="2051" width="10.42578125" style="100" customWidth="1"/>
    <col min="2052" max="2052" width="14.42578125" style="100" customWidth="1"/>
    <col min="2053" max="2053" width="14.28515625" style="100" customWidth="1"/>
    <col min="2054" max="2054" width="15" style="100" customWidth="1"/>
    <col min="2055" max="2055" width="5.42578125" style="100" customWidth="1"/>
    <col min="2056" max="2304" width="9.28515625" style="100"/>
    <col min="2305" max="2305" width="5.85546875" style="100" customWidth="1"/>
    <col min="2306" max="2306" width="48" style="100" customWidth="1"/>
    <col min="2307" max="2307" width="10.42578125" style="100" customWidth="1"/>
    <col min="2308" max="2308" width="14.42578125" style="100" customWidth="1"/>
    <col min="2309" max="2309" width="14.28515625" style="100" customWidth="1"/>
    <col min="2310" max="2310" width="15" style="100" customWidth="1"/>
    <col min="2311" max="2311" width="5.42578125" style="100" customWidth="1"/>
    <col min="2312" max="2560" width="9.28515625" style="100"/>
    <col min="2561" max="2561" width="5.85546875" style="100" customWidth="1"/>
    <col min="2562" max="2562" width="48" style="100" customWidth="1"/>
    <col min="2563" max="2563" width="10.42578125" style="100" customWidth="1"/>
    <col min="2564" max="2564" width="14.42578125" style="100" customWidth="1"/>
    <col min="2565" max="2565" width="14.28515625" style="100" customWidth="1"/>
    <col min="2566" max="2566" width="15" style="100" customWidth="1"/>
    <col min="2567" max="2567" width="5.42578125" style="100" customWidth="1"/>
    <col min="2568" max="2816" width="9.28515625" style="100"/>
    <col min="2817" max="2817" width="5.85546875" style="100" customWidth="1"/>
    <col min="2818" max="2818" width="48" style="100" customWidth="1"/>
    <col min="2819" max="2819" width="10.42578125" style="100" customWidth="1"/>
    <col min="2820" max="2820" width="14.42578125" style="100" customWidth="1"/>
    <col min="2821" max="2821" width="14.28515625" style="100" customWidth="1"/>
    <col min="2822" max="2822" width="15" style="100" customWidth="1"/>
    <col min="2823" max="2823" width="5.42578125" style="100" customWidth="1"/>
    <col min="2824" max="3072" width="9.28515625" style="100"/>
    <col min="3073" max="3073" width="5.85546875" style="100" customWidth="1"/>
    <col min="3074" max="3074" width="48" style="100" customWidth="1"/>
    <col min="3075" max="3075" width="10.42578125" style="100" customWidth="1"/>
    <col min="3076" max="3076" width="14.42578125" style="100" customWidth="1"/>
    <col min="3077" max="3077" width="14.28515625" style="100" customWidth="1"/>
    <col min="3078" max="3078" width="15" style="100" customWidth="1"/>
    <col min="3079" max="3079" width="5.42578125" style="100" customWidth="1"/>
    <col min="3080" max="3328" width="9.28515625" style="100"/>
    <col min="3329" max="3329" width="5.85546875" style="100" customWidth="1"/>
    <col min="3330" max="3330" width="48" style="100" customWidth="1"/>
    <col min="3331" max="3331" width="10.42578125" style="100" customWidth="1"/>
    <col min="3332" max="3332" width="14.42578125" style="100" customWidth="1"/>
    <col min="3333" max="3333" width="14.28515625" style="100" customWidth="1"/>
    <col min="3334" max="3334" width="15" style="100" customWidth="1"/>
    <col min="3335" max="3335" width="5.42578125" style="100" customWidth="1"/>
    <col min="3336" max="3584" width="9.28515625" style="100"/>
    <col min="3585" max="3585" width="5.85546875" style="100" customWidth="1"/>
    <col min="3586" max="3586" width="48" style="100" customWidth="1"/>
    <col min="3587" max="3587" width="10.42578125" style="100" customWidth="1"/>
    <col min="3588" max="3588" width="14.42578125" style="100" customWidth="1"/>
    <col min="3589" max="3589" width="14.28515625" style="100" customWidth="1"/>
    <col min="3590" max="3590" width="15" style="100" customWidth="1"/>
    <col min="3591" max="3591" width="5.42578125" style="100" customWidth="1"/>
    <col min="3592" max="3840" width="9.28515625" style="100"/>
    <col min="3841" max="3841" width="5.85546875" style="100" customWidth="1"/>
    <col min="3842" max="3842" width="48" style="100" customWidth="1"/>
    <col min="3843" max="3843" width="10.42578125" style="100" customWidth="1"/>
    <col min="3844" max="3844" width="14.42578125" style="100" customWidth="1"/>
    <col min="3845" max="3845" width="14.28515625" style="100" customWidth="1"/>
    <col min="3846" max="3846" width="15" style="100" customWidth="1"/>
    <col min="3847" max="3847" width="5.42578125" style="100" customWidth="1"/>
    <col min="3848" max="4096" width="9.28515625" style="100"/>
    <col min="4097" max="4097" width="5.85546875" style="100" customWidth="1"/>
    <col min="4098" max="4098" width="48" style="100" customWidth="1"/>
    <col min="4099" max="4099" width="10.42578125" style="100" customWidth="1"/>
    <col min="4100" max="4100" width="14.42578125" style="100" customWidth="1"/>
    <col min="4101" max="4101" width="14.28515625" style="100" customWidth="1"/>
    <col min="4102" max="4102" width="15" style="100" customWidth="1"/>
    <col min="4103" max="4103" width="5.42578125" style="100" customWidth="1"/>
    <col min="4104" max="4352" width="9.28515625" style="100"/>
    <col min="4353" max="4353" width="5.85546875" style="100" customWidth="1"/>
    <col min="4354" max="4354" width="48" style="100" customWidth="1"/>
    <col min="4355" max="4355" width="10.42578125" style="100" customWidth="1"/>
    <col min="4356" max="4356" width="14.42578125" style="100" customWidth="1"/>
    <col min="4357" max="4357" width="14.28515625" style="100" customWidth="1"/>
    <col min="4358" max="4358" width="15" style="100" customWidth="1"/>
    <col min="4359" max="4359" width="5.42578125" style="100" customWidth="1"/>
    <col min="4360" max="4608" width="9.28515625" style="100"/>
    <col min="4609" max="4609" width="5.85546875" style="100" customWidth="1"/>
    <col min="4610" max="4610" width="48" style="100" customWidth="1"/>
    <col min="4611" max="4611" width="10.42578125" style="100" customWidth="1"/>
    <col min="4612" max="4612" width="14.42578125" style="100" customWidth="1"/>
    <col min="4613" max="4613" width="14.28515625" style="100" customWidth="1"/>
    <col min="4614" max="4614" width="15" style="100" customWidth="1"/>
    <col min="4615" max="4615" width="5.42578125" style="100" customWidth="1"/>
    <col min="4616" max="4864" width="9.28515625" style="100"/>
    <col min="4865" max="4865" width="5.85546875" style="100" customWidth="1"/>
    <col min="4866" max="4866" width="48" style="100" customWidth="1"/>
    <col min="4867" max="4867" width="10.42578125" style="100" customWidth="1"/>
    <col min="4868" max="4868" width="14.42578125" style="100" customWidth="1"/>
    <col min="4869" max="4869" width="14.28515625" style="100" customWidth="1"/>
    <col min="4870" max="4870" width="15" style="100" customWidth="1"/>
    <col min="4871" max="4871" width="5.42578125" style="100" customWidth="1"/>
    <col min="4872" max="5120" width="9.28515625" style="100"/>
    <col min="5121" max="5121" width="5.85546875" style="100" customWidth="1"/>
    <col min="5122" max="5122" width="48" style="100" customWidth="1"/>
    <col min="5123" max="5123" width="10.42578125" style="100" customWidth="1"/>
    <col min="5124" max="5124" width="14.42578125" style="100" customWidth="1"/>
    <col min="5125" max="5125" width="14.28515625" style="100" customWidth="1"/>
    <col min="5126" max="5126" width="15" style="100" customWidth="1"/>
    <col min="5127" max="5127" width="5.42578125" style="100" customWidth="1"/>
    <col min="5128" max="5376" width="9.28515625" style="100"/>
    <col min="5377" max="5377" width="5.85546875" style="100" customWidth="1"/>
    <col min="5378" max="5378" width="48" style="100" customWidth="1"/>
    <col min="5379" max="5379" width="10.42578125" style="100" customWidth="1"/>
    <col min="5380" max="5380" width="14.42578125" style="100" customWidth="1"/>
    <col min="5381" max="5381" width="14.28515625" style="100" customWidth="1"/>
    <col min="5382" max="5382" width="15" style="100" customWidth="1"/>
    <col min="5383" max="5383" width="5.42578125" style="100" customWidth="1"/>
    <col min="5384" max="5632" width="9.28515625" style="100"/>
    <col min="5633" max="5633" width="5.85546875" style="100" customWidth="1"/>
    <col min="5634" max="5634" width="48" style="100" customWidth="1"/>
    <col min="5635" max="5635" width="10.42578125" style="100" customWidth="1"/>
    <col min="5636" max="5636" width="14.42578125" style="100" customWidth="1"/>
    <col min="5637" max="5637" width="14.28515625" style="100" customWidth="1"/>
    <col min="5638" max="5638" width="15" style="100" customWidth="1"/>
    <col min="5639" max="5639" width="5.42578125" style="100" customWidth="1"/>
    <col min="5640" max="5888" width="9.28515625" style="100"/>
    <col min="5889" max="5889" width="5.85546875" style="100" customWidth="1"/>
    <col min="5890" max="5890" width="48" style="100" customWidth="1"/>
    <col min="5891" max="5891" width="10.42578125" style="100" customWidth="1"/>
    <col min="5892" max="5892" width="14.42578125" style="100" customWidth="1"/>
    <col min="5893" max="5893" width="14.28515625" style="100" customWidth="1"/>
    <col min="5894" max="5894" width="15" style="100" customWidth="1"/>
    <col min="5895" max="5895" width="5.42578125" style="100" customWidth="1"/>
    <col min="5896" max="6144" width="9.28515625" style="100"/>
    <col min="6145" max="6145" width="5.85546875" style="100" customWidth="1"/>
    <col min="6146" max="6146" width="48" style="100" customWidth="1"/>
    <col min="6147" max="6147" width="10.42578125" style="100" customWidth="1"/>
    <col min="6148" max="6148" width="14.42578125" style="100" customWidth="1"/>
    <col min="6149" max="6149" width="14.28515625" style="100" customWidth="1"/>
    <col min="6150" max="6150" width="15" style="100" customWidth="1"/>
    <col min="6151" max="6151" width="5.42578125" style="100" customWidth="1"/>
    <col min="6152" max="6400" width="9.28515625" style="100"/>
    <col min="6401" max="6401" width="5.85546875" style="100" customWidth="1"/>
    <col min="6402" max="6402" width="48" style="100" customWidth="1"/>
    <col min="6403" max="6403" width="10.42578125" style="100" customWidth="1"/>
    <col min="6404" max="6404" width="14.42578125" style="100" customWidth="1"/>
    <col min="6405" max="6405" width="14.28515625" style="100" customWidth="1"/>
    <col min="6406" max="6406" width="15" style="100" customWidth="1"/>
    <col min="6407" max="6407" width="5.42578125" style="100" customWidth="1"/>
    <col min="6408" max="6656" width="9.28515625" style="100"/>
    <col min="6657" max="6657" width="5.85546875" style="100" customWidth="1"/>
    <col min="6658" max="6658" width="48" style="100" customWidth="1"/>
    <col min="6659" max="6659" width="10.42578125" style="100" customWidth="1"/>
    <col min="6660" max="6660" width="14.42578125" style="100" customWidth="1"/>
    <col min="6661" max="6661" width="14.28515625" style="100" customWidth="1"/>
    <col min="6662" max="6662" width="15" style="100" customWidth="1"/>
    <col min="6663" max="6663" width="5.42578125" style="100" customWidth="1"/>
    <col min="6664" max="6912" width="9.28515625" style="100"/>
    <col min="6913" max="6913" width="5.85546875" style="100" customWidth="1"/>
    <col min="6914" max="6914" width="48" style="100" customWidth="1"/>
    <col min="6915" max="6915" width="10.42578125" style="100" customWidth="1"/>
    <col min="6916" max="6916" width="14.42578125" style="100" customWidth="1"/>
    <col min="6917" max="6917" width="14.28515625" style="100" customWidth="1"/>
    <col min="6918" max="6918" width="15" style="100" customWidth="1"/>
    <col min="6919" max="6919" width="5.42578125" style="100" customWidth="1"/>
    <col min="6920" max="7168" width="9.28515625" style="100"/>
    <col min="7169" max="7169" width="5.85546875" style="100" customWidth="1"/>
    <col min="7170" max="7170" width="48" style="100" customWidth="1"/>
    <col min="7171" max="7171" width="10.42578125" style="100" customWidth="1"/>
    <col min="7172" max="7172" width="14.42578125" style="100" customWidth="1"/>
    <col min="7173" max="7173" width="14.28515625" style="100" customWidth="1"/>
    <col min="7174" max="7174" width="15" style="100" customWidth="1"/>
    <col min="7175" max="7175" width="5.42578125" style="100" customWidth="1"/>
    <col min="7176" max="7424" width="9.28515625" style="100"/>
    <col min="7425" max="7425" width="5.85546875" style="100" customWidth="1"/>
    <col min="7426" max="7426" width="48" style="100" customWidth="1"/>
    <col min="7427" max="7427" width="10.42578125" style="100" customWidth="1"/>
    <col min="7428" max="7428" width="14.42578125" style="100" customWidth="1"/>
    <col min="7429" max="7429" width="14.28515625" style="100" customWidth="1"/>
    <col min="7430" max="7430" width="15" style="100" customWidth="1"/>
    <col min="7431" max="7431" width="5.42578125" style="100" customWidth="1"/>
    <col min="7432" max="7680" width="9.28515625" style="100"/>
    <col min="7681" max="7681" width="5.85546875" style="100" customWidth="1"/>
    <col min="7682" max="7682" width="48" style="100" customWidth="1"/>
    <col min="7683" max="7683" width="10.42578125" style="100" customWidth="1"/>
    <col min="7684" max="7684" width="14.42578125" style="100" customWidth="1"/>
    <col min="7685" max="7685" width="14.28515625" style="100" customWidth="1"/>
    <col min="7686" max="7686" width="15" style="100" customWidth="1"/>
    <col min="7687" max="7687" width="5.42578125" style="100" customWidth="1"/>
    <col min="7688" max="7936" width="9.28515625" style="100"/>
    <col min="7937" max="7937" width="5.85546875" style="100" customWidth="1"/>
    <col min="7938" max="7938" width="48" style="100" customWidth="1"/>
    <col min="7939" max="7939" width="10.42578125" style="100" customWidth="1"/>
    <col min="7940" max="7940" width="14.42578125" style="100" customWidth="1"/>
    <col min="7941" max="7941" width="14.28515625" style="100" customWidth="1"/>
    <col min="7942" max="7942" width="15" style="100" customWidth="1"/>
    <col min="7943" max="7943" width="5.42578125" style="100" customWidth="1"/>
    <col min="7944" max="8192" width="9.28515625" style="100"/>
    <col min="8193" max="8193" width="5.85546875" style="100" customWidth="1"/>
    <col min="8194" max="8194" width="48" style="100" customWidth="1"/>
    <col min="8195" max="8195" width="10.42578125" style="100" customWidth="1"/>
    <col min="8196" max="8196" width="14.42578125" style="100" customWidth="1"/>
    <col min="8197" max="8197" width="14.28515625" style="100" customWidth="1"/>
    <col min="8198" max="8198" width="15" style="100" customWidth="1"/>
    <col min="8199" max="8199" width="5.42578125" style="100" customWidth="1"/>
    <col min="8200" max="8448" width="9.28515625" style="100"/>
    <col min="8449" max="8449" width="5.85546875" style="100" customWidth="1"/>
    <col min="8450" max="8450" width="48" style="100" customWidth="1"/>
    <col min="8451" max="8451" width="10.42578125" style="100" customWidth="1"/>
    <col min="8452" max="8452" width="14.42578125" style="100" customWidth="1"/>
    <col min="8453" max="8453" width="14.28515625" style="100" customWidth="1"/>
    <col min="8454" max="8454" width="15" style="100" customWidth="1"/>
    <col min="8455" max="8455" width="5.42578125" style="100" customWidth="1"/>
    <col min="8456" max="8704" width="9.28515625" style="100"/>
    <col min="8705" max="8705" width="5.85546875" style="100" customWidth="1"/>
    <col min="8706" max="8706" width="48" style="100" customWidth="1"/>
    <col min="8707" max="8707" width="10.42578125" style="100" customWidth="1"/>
    <col min="8708" max="8708" width="14.42578125" style="100" customWidth="1"/>
    <col min="8709" max="8709" width="14.28515625" style="100" customWidth="1"/>
    <col min="8710" max="8710" width="15" style="100" customWidth="1"/>
    <col min="8711" max="8711" width="5.42578125" style="100" customWidth="1"/>
    <col min="8712" max="8960" width="9.28515625" style="100"/>
    <col min="8961" max="8961" width="5.85546875" style="100" customWidth="1"/>
    <col min="8962" max="8962" width="48" style="100" customWidth="1"/>
    <col min="8963" max="8963" width="10.42578125" style="100" customWidth="1"/>
    <col min="8964" max="8964" width="14.42578125" style="100" customWidth="1"/>
    <col min="8965" max="8965" width="14.28515625" style="100" customWidth="1"/>
    <col min="8966" max="8966" width="15" style="100" customWidth="1"/>
    <col min="8967" max="8967" width="5.42578125" style="100" customWidth="1"/>
    <col min="8968" max="9216" width="9.28515625" style="100"/>
    <col min="9217" max="9217" width="5.85546875" style="100" customWidth="1"/>
    <col min="9218" max="9218" width="48" style="100" customWidth="1"/>
    <col min="9219" max="9219" width="10.42578125" style="100" customWidth="1"/>
    <col min="9220" max="9220" width="14.42578125" style="100" customWidth="1"/>
    <col min="9221" max="9221" width="14.28515625" style="100" customWidth="1"/>
    <col min="9222" max="9222" width="15" style="100" customWidth="1"/>
    <col min="9223" max="9223" width="5.42578125" style="100" customWidth="1"/>
    <col min="9224" max="9472" width="9.28515625" style="100"/>
    <col min="9473" max="9473" width="5.85546875" style="100" customWidth="1"/>
    <col min="9474" max="9474" width="48" style="100" customWidth="1"/>
    <col min="9475" max="9475" width="10.42578125" style="100" customWidth="1"/>
    <col min="9476" max="9476" width="14.42578125" style="100" customWidth="1"/>
    <col min="9477" max="9477" width="14.28515625" style="100" customWidth="1"/>
    <col min="9478" max="9478" width="15" style="100" customWidth="1"/>
    <col min="9479" max="9479" width="5.42578125" style="100" customWidth="1"/>
    <col min="9480" max="9728" width="9.28515625" style="100"/>
    <col min="9729" max="9729" width="5.85546875" style="100" customWidth="1"/>
    <col min="9730" max="9730" width="48" style="100" customWidth="1"/>
    <col min="9731" max="9731" width="10.42578125" style="100" customWidth="1"/>
    <col min="9732" max="9732" width="14.42578125" style="100" customWidth="1"/>
    <col min="9733" max="9733" width="14.28515625" style="100" customWidth="1"/>
    <col min="9734" max="9734" width="15" style="100" customWidth="1"/>
    <col min="9735" max="9735" width="5.42578125" style="100" customWidth="1"/>
    <col min="9736" max="9984" width="9.28515625" style="100"/>
    <col min="9985" max="9985" width="5.85546875" style="100" customWidth="1"/>
    <col min="9986" max="9986" width="48" style="100" customWidth="1"/>
    <col min="9987" max="9987" width="10.42578125" style="100" customWidth="1"/>
    <col min="9988" max="9988" width="14.42578125" style="100" customWidth="1"/>
    <col min="9989" max="9989" width="14.28515625" style="100" customWidth="1"/>
    <col min="9990" max="9990" width="15" style="100" customWidth="1"/>
    <col min="9991" max="9991" width="5.42578125" style="100" customWidth="1"/>
    <col min="9992" max="10240" width="9.28515625" style="100"/>
    <col min="10241" max="10241" width="5.85546875" style="100" customWidth="1"/>
    <col min="10242" max="10242" width="48" style="100" customWidth="1"/>
    <col min="10243" max="10243" width="10.42578125" style="100" customWidth="1"/>
    <col min="10244" max="10244" width="14.42578125" style="100" customWidth="1"/>
    <col min="10245" max="10245" width="14.28515625" style="100" customWidth="1"/>
    <col min="10246" max="10246" width="15" style="100" customWidth="1"/>
    <col min="10247" max="10247" width="5.42578125" style="100" customWidth="1"/>
    <col min="10248" max="10496" width="9.28515625" style="100"/>
    <col min="10497" max="10497" width="5.85546875" style="100" customWidth="1"/>
    <col min="10498" max="10498" width="48" style="100" customWidth="1"/>
    <col min="10499" max="10499" width="10.42578125" style="100" customWidth="1"/>
    <col min="10500" max="10500" width="14.42578125" style="100" customWidth="1"/>
    <col min="10501" max="10501" width="14.28515625" style="100" customWidth="1"/>
    <col min="10502" max="10502" width="15" style="100" customWidth="1"/>
    <col min="10503" max="10503" width="5.42578125" style="100" customWidth="1"/>
    <col min="10504" max="10752" width="9.28515625" style="100"/>
    <col min="10753" max="10753" width="5.85546875" style="100" customWidth="1"/>
    <col min="10754" max="10754" width="48" style="100" customWidth="1"/>
    <col min="10755" max="10755" width="10.42578125" style="100" customWidth="1"/>
    <col min="10756" max="10756" width="14.42578125" style="100" customWidth="1"/>
    <col min="10757" max="10757" width="14.28515625" style="100" customWidth="1"/>
    <col min="10758" max="10758" width="15" style="100" customWidth="1"/>
    <col min="10759" max="10759" width="5.42578125" style="100" customWidth="1"/>
    <col min="10760" max="11008" width="9.28515625" style="100"/>
    <col min="11009" max="11009" width="5.85546875" style="100" customWidth="1"/>
    <col min="11010" max="11010" width="48" style="100" customWidth="1"/>
    <col min="11011" max="11011" width="10.42578125" style="100" customWidth="1"/>
    <col min="11012" max="11012" width="14.42578125" style="100" customWidth="1"/>
    <col min="11013" max="11013" width="14.28515625" style="100" customWidth="1"/>
    <col min="11014" max="11014" width="15" style="100" customWidth="1"/>
    <col min="11015" max="11015" width="5.42578125" style="100" customWidth="1"/>
    <col min="11016" max="11264" width="9.28515625" style="100"/>
    <col min="11265" max="11265" width="5.85546875" style="100" customWidth="1"/>
    <col min="11266" max="11266" width="48" style="100" customWidth="1"/>
    <col min="11267" max="11267" width="10.42578125" style="100" customWidth="1"/>
    <col min="11268" max="11268" width="14.42578125" style="100" customWidth="1"/>
    <col min="11269" max="11269" width="14.28515625" style="100" customWidth="1"/>
    <col min="11270" max="11270" width="15" style="100" customWidth="1"/>
    <col min="11271" max="11271" width="5.42578125" style="100" customWidth="1"/>
    <col min="11272" max="11520" width="9.28515625" style="100"/>
    <col min="11521" max="11521" width="5.85546875" style="100" customWidth="1"/>
    <col min="11522" max="11522" width="48" style="100" customWidth="1"/>
    <col min="11523" max="11523" width="10.42578125" style="100" customWidth="1"/>
    <col min="11524" max="11524" width="14.42578125" style="100" customWidth="1"/>
    <col min="11525" max="11525" width="14.28515625" style="100" customWidth="1"/>
    <col min="11526" max="11526" width="15" style="100" customWidth="1"/>
    <col min="11527" max="11527" width="5.42578125" style="100" customWidth="1"/>
    <col min="11528" max="11776" width="9.28515625" style="100"/>
    <col min="11777" max="11777" width="5.85546875" style="100" customWidth="1"/>
    <col min="11778" max="11778" width="48" style="100" customWidth="1"/>
    <col min="11779" max="11779" width="10.42578125" style="100" customWidth="1"/>
    <col min="11780" max="11780" width="14.42578125" style="100" customWidth="1"/>
    <col min="11781" max="11781" width="14.28515625" style="100" customWidth="1"/>
    <col min="11782" max="11782" width="15" style="100" customWidth="1"/>
    <col min="11783" max="11783" width="5.42578125" style="100" customWidth="1"/>
    <col min="11784" max="12032" width="9.28515625" style="100"/>
    <col min="12033" max="12033" width="5.85546875" style="100" customWidth="1"/>
    <col min="12034" max="12034" width="48" style="100" customWidth="1"/>
    <col min="12035" max="12035" width="10.42578125" style="100" customWidth="1"/>
    <col min="12036" max="12036" width="14.42578125" style="100" customWidth="1"/>
    <col min="12037" max="12037" width="14.28515625" style="100" customWidth="1"/>
    <col min="12038" max="12038" width="15" style="100" customWidth="1"/>
    <col min="12039" max="12039" width="5.42578125" style="100" customWidth="1"/>
    <col min="12040" max="12288" width="9.28515625" style="100"/>
    <col min="12289" max="12289" width="5.85546875" style="100" customWidth="1"/>
    <col min="12290" max="12290" width="48" style="100" customWidth="1"/>
    <col min="12291" max="12291" width="10.42578125" style="100" customWidth="1"/>
    <col min="12292" max="12292" width="14.42578125" style="100" customWidth="1"/>
    <col min="12293" max="12293" width="14.28515625" style="100" customWidth="1"/>
    <col min="12294" max="12294" width="15" style="100" customWidth="1"/>
    <col min="12295" max="12295" width="5.42578125" style="100" customWidth="1"/>
    <col min="12296" max="12544" width="9.28515625" style="100"/>
    <col min="12545" max="12545" width="5.85546875" style="100" customWidth="1"/>
    <col min="12546" max="12546" width="48" style="100" customWidth="1"/>
    <col min="12547" max="12547" width="10.42578125" style="100" customWidth="1"/>
    <col min="12548" max="12548" width="14.42578125" style="100" customWidth="1"/>
    <col min="12549" max="12549" width="14.28515625" style="100" customWidth="1"/>
    <col min="12550" max="12550" width="15" style="100" customWidth="1"/>
    <col min="12551" max="12551" width="5.42578125" style="100" customWidth="1"/>
    <col min="12552" max="12800" width="9.28515625" style="100"/>
    <col min="12801" max="12801" width="5.85546875" style="100" customWidth="1"/>
    <col min="12802" max="12802" width="48" style="100" customWidth="1"/>
    <col min="12803" max="12803" width="10.42578125" style="100" customWidth="1"/>
    <col min="12804" max="12804" width="14.42578125" style="100" customWidth="1"/>
    <col min="12805" max="12805" width="14.28515625" style="100" customWidth="1"/>
    <col min="12806" max="12806" width="15" style="100" customWidth="1"/>
    <col min="12807" max="12807" width="5.42578125" style="100" customWidth="1"/>
    <col min="12808" max="13056" width="9.28515625" style="100"/>
    <col min="13057" max="13057" width="5.85546875" style="100" customWidth="1"/>
    <col min="13058" max="13058" width="48" style="100" customWidth="1"/>
    <col min="13059" max="13059" width="10.42578125" style="100" customWidth="1"/>
    <col min="13060" max="13060" width="14.42578125" style="100" customWidth="1"/>
    <col min="13061" max="13061" width="14.28515625" style="100" customWidth="1"/>
    <col min="13062" max="13062" width="15" style="100" customWidth="1"/>
    <col min="13063" max="13063" width="5.42578125" style="100" customWidth="1"/>
    <col min="13064" max="13312" width="9.28515625" style="100"/>
    <col min="13313" max="13313" width="5.85546875" style="100" customWidth="1"/>
    <col min="13314" max="13314" width="48" style="100" customWidth="1"/>
    <col min="13315" max="13315" width="10.42578125" style="100" customWidth="1"/>
    <col min="13316" max="13316" width="14.42578125" style="100" customWidth="1"/>
    <col min="13317" max="13317" width="14.28515625" style="100" customWidth="1"/>
    <col min="13318" max="13318" width="15" style="100" customWidth="1"/>
    <col min="13319" max="13319" width="5.42578125" style="100" customWidth="1"/>
    <col min="13320" max="13568" width="9.28515625" style="100"/>
    <col min="13569" max="13569" width="5.85546875" style="100" customWidth="1"/>
    <col min="13570" max="13570" width="48" style="100" customWidth="1"/>
    <col min="13571" max="13571" width="10.42578125" style="100" customWidth="1"/>
    <col min="13572" max="13572" width="14.42578125" style="100" customWidth="1"/>
    <col min="13573" max="13573" width="14.28515625" style="100" customWidth="1"/>
    <col min="13574" max="13574" width="15" style="100" customWidth="1"/>
    <col min="13575" max="13575" width="5.42578125" style="100" customWidth="1"/>
    <col min="13576" max="13824" width="9.28515625" style="100"/>
    <col min="13825" max="13825" width="5.85546875" style="100" customWidth="1"/>
    <col min="13826" max="13826" width="48" style="100" customWidth="1"/>
    <col min="13827" max="13827" width="10.42578125" style="100" customWidth="1"/>
    <col min="13828" max="13828" width="14.42578125" style="100" customWidth="1"/>
    <col min="13829" max="13829" width="14.28515625" style="100" customWidth="1"/>
    <col min="13830" max="13830" width="15" style="100" customWidth="1"/>
    <col min="13831" max="13831" width="5.42578125" style="100" customWidth="1"/>
    <col min="13832" max="14080" width="9.28515625" style="100"/>
    <col min="14081" max="14081" width="5.85546875" style="100" customWidth="1"/>
    <col min="14082" max="14082" width="48" style="100" customWidth="1"/>
    <col min="14083" max="14083" width="10.42578125" style="100" customWidth="1"/>
    <col min="14084" max="14084" width="14.42578125" style="100" customWidth="1"/>
    <col min="14085" max="14085" width="14.28515625" style="100" customWidth="1"/>
    <col min="14086" max="14086" width="15" style="100" customWidth="1"/>
    <col min="14087" max="14087" width="5.42578125" style="100" customWidth="1"/>
    <col min="14088" max="14336" width="9.28515625" style="100"/>
    <col min="14337" max="14337" width="5.85546875" style="100" customWidth="1"/>
    <col min="14338" max="14338" width="48" style="100" customWidth="1"/>
    <col min="14339" max="14339" width="10.42578125" style="100" customWidth="1"/>
    <col min="14340" max="14340" width="14.42578125" style="100" customWidth="1"/>
    <col min="14341" max="14341" width="14.28515625" style="100" customWidth="1"/>
    <col min="14342" max="14342" width="15" style="100" customWidth="1"/>
    <col min="14343" max="14343" width="5.42578125" style="100" customWidth="1"/>
    <col min="14344" max="14592" width="9.28515625" style="100"/>
    <col min="14593" max="14593" width="5.85546875" style="100" customWidth="1"/>
    <col min="14594" max="14594" width="48" style="100" customWidth="1"/>
    <col min="14595" max="14595" width="10.42578125" style="100" customWidth="1"/>
    <col min="14596" max="14596" width="14.42578125" style="100" customWidth="1"/>
    <col min="14597" max="14597" width="14.28515625" style="100" customWidth="1"/>
    <col min="14598" max="14598" width="15" style="100" customWidth="1"/>
    <col min="14599" max="14599" width="5.42578125" style="100" customWidth="1"/>
    <col min="14600" max="14848" width="9.28515625" style="100"/>
    <col min="14849" max="14849" width="5.85546875" style="100" customWidth="1"/>
    <col min="14850" max="14850" width="48" style="100" customWidth="1"/>
    <col min="14851" max="14851" width="10.42578125" style="100" customWidth="1"/>
    <col min="14852" max="14852" width="14.42578125" style="100" customWidth="1"/>
    <col min="14853" max="14853" width="14.28515625" style="100" customWidth="1"/>
    <col min="14854" max="14854" width="15" style="100" customWidth="1"/>
    <col min="14855" max="14855" width="5.42578125" style="100" customWidth="1"/>
    <col min="14856" max="15104" width="9.28515625" style="100"/>
    <col min="15105" max="15105" width="5.85546875" style="100" customWidth="1"/>
    <col min="15106" max="15106" width="48" style="100" customWidth="1"/>
    <col min="15107" max="15107" width="10.42578125" style="100" customWidth="1"/>
    <col min="15108" max="15108" width="14.42578125" style="100" customWidth="1"/>
    <col min="15109" max="15109" width="14.28515625" style="100" customWidth="1"/>
    <col min="15110" max="15110" width="15" style="100" customWidth="1"/>
    <col min="15111" max="15111" width="5.42578125" style="100" customWidth="1"/>
    <col min="15112" max="15360" width="9.28515625" style="100"/>
    <col min="15361" max="15361" width="5.85546875" style="100" customWidth="1"/>
    <col min="15362" max="15362" width="48" style="100" customWidth="1"/>
    <col min="15363" max="15363" width="10.42578125" style="100" customWidth="1"/>
    <col min="15364" max="15364" width="14.42578125" style="100" customWidth="1"/>
    <col min="15365" max="15365" width="14.28515625" style="100" customWidth="1"/>
    <col min="15366" max="15366" width="15" style="100" customWidth="1"/>
    <col min="15367" max="15367" width="5.42578125" style="100" customWidth="1"/>
    <col min="15368" max="15616" width="9.28515625" style="100"/>
    <col min="15617" max="15617" width="5.85546875" style="100" customWidth="1"/>
    <col min="15618" max="15618" width="48" style="100" customWidth="1"/>
    <col min="15619" max="15619" width="10.42578125" style="100" customWidth="1"/>
    <col min="15620" max="15620" width="14.42578125" style="100" customWidth="1"/>
    <col min="15621" max="15621" width="14.28515625" style="100" customWidth="1"/>
    <col min="15622" max="15622" width="15" style="100" customWidth="1"/>
    <col min="15623" max="15623" width="5.42578125" style="100" customWidth="1"/>
    <col min="15624" max="15872" width="9.28515625" style="100"/>
    <col min="15873" max="15873" width="5.85546875" style="100" customWidth="1"/>
    <col min="15874" max="15874" width="48" style="100" customWidth="1"/>
    <col min="15875" max="15875" width="10.42578125" style="100" customWidth="1"/>
    <col min="15876" max="15876" width="14.42578125" style="100" customWidth="1"/>
    <col min="15877" max="15877" width="14.28515625" style="100" customWidth="1"/>
    <col min="15878" max="15878" width="15" style="100" customWidth="1"/>
    <col min="15879" max="15879" width="5.42578125" style="100" customWidth="1"/>
    <col min="15880" max="16128" width="9.28515625" style="100"/>
    <col min="16129" max="16129" width="5.85546875" style="100" customWidth="1"/>
    <col min="16130" max="16130" width="48" style="100" customWidth="1"/>
    <col min="16131" max="16131" width="10.42578125" style="100" customWidth="1"/>
    <col min="16132" max="16132" width="14.42578125" style="100" customWidth="1"/>
    <col min="16133" max="16133" width="14.28515625" style="100" customWidth="1"/>
    <col min="16134" max="16134" width="15" style="100" customWidth="1"/>
    <col min="16135" max="16135" width="5.42578125" style="100" customWidth="1"/>
    <col min="16136" max="16384" width="9.28515625" style="100"/>
  </cols>
  <sheetData>
    <row r="1" spans="1:20" x14ac:dyDescent="0.25">
      <c r="E1" s="550" t="s">
        <v>598</v>
      </c>
      <c r="F1" s="550"/>
      <c r="G1" s="101"/>
    </row>
    <row r="2" spans="1:20" x14ac:dyDescent="0.25">
      <c r="B2" s="554" t="s">
        <v>728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</row>
    <row r="3" spans="1:20" x14ac:dyDescent="0.25">
      <c r="D3" s="555"/>
      <c r="E3" s="555"/>
      <c r="F3" s="555"/>
    </row>
    <row r="4" spans="1:20" x14ac:dyDescent="0.25">
      <c r="B4" s="555" t="s">
        <v>845</v>
      </c>
      <c r="C4" s="555"/>
      <c r="D4" s="555"/>
      <c r="E4" s="555"/>
      <c r="F4" s="555"/>
    </row>
    <row r="5" spans="1:20" x14ac:dyDescent="0.25">
      <c r="B5" s="102"/>
      <c r="C5" s="102"/>
      <c r="D5" s="102"/>
      <c r="E5" s="102"/>
      <c r="F5" s="102"/>
    </row>
    <row r="6" spans="1:20" x14ac:dyDescent="0.25">
      <c r="B6" s="556" t="s">
        <v>846</v>
      </c>
      <c r="C6" s="556"/>
      <c r="D6" s="556"/>
      <c r="E6" s="556"/>
      <c r="F6" s="556"/>
    </row>
    <row r="7" spans="1:20" x14ac:dyDescent="0.25">
      <c r="B7" s="103"/>
      <c r="C7" s="103"/>
      <c r="D7" s="103"/>
      <c r="E7" s="103"/>
      <c r="F7" s="103"/>
    </row>
    <row r="8" spans="1:20" x14ac:dyDescent="0.25">
      <c r="B8" s="556" t="s">
        <v>599</v>
      </c>
      <c r="C8" s="556"/>
      <c r="D8" s="556"/>
      <c r="E8" s="556"/>
      <c r="F8" s="556"/>
    </row>
    <row r="9" spans="1:20" x14ac:dyDescent="0.25">
      <c r="B9" s="104"/>
      <c r="C9" s="104"/>
      <c r="D9" s="104"/>
      <c r="E9" s="104"/>
      <c r="F9" s="105"/>
    </row>
    <row r="10" spans="1:20" s="107" customFormat="1" ht="31.5" x14ac:dyDescent="0.25">
      <c r="A10" s="106" t="s">
        <v>600</v>
      </c>
      <c r="B10" s="557" t="s">
        <v>601</v>
      </c>
      <c r="C10" s="557"/>
      <c r="D10" s="557"/>
      <c r="E10" s="558" t="s">
        <v>602</v>
      </c>
      <c r="F10" s="559"/>
    </row>
    <row r="11" spans="1:20" s="107" customFormat="1" x14ac:dyDescent="0.25">
      <c r="A11" s="106" t="s">
        <v>603</v>
      </c>
      <c r="B11" s="551" t="s">
        <v>604</v>
      </c>
      <c r="C11" s="551"/>
      <c r="D11" s="551"/>
      <c r="E11" s="552">
        <v>0</v>
      </c>
      <c r="F11" s="553"/>
    </row>
    <row r="12" spans="1:20" s="107" customFormat="1" x14ac:dyDescent="0.25">
      <c r="A12" s="563" t="s">
        <v>605</v>
      </c>
      <c r="B12" s="551" t="s">
        <v>606</v>
      </c>
      <c r="C12" s="551"/>
      <c r="D12" s="551"/>
      <c r="E12" s="552">
        <v>0</v>
      </c>
      <c r="F12" s="553"/>
    </row>
    <row r="13" spans="1:20" s="107" customFormat="1" x14ac:dyDescent="0.25">
      <c r="A13" s="564"/>
      <c r="B13" s="565" t="s">
        <v>607</v>
      </c>
      <c r="C13" s="566"/>
      <c r="D13" s="567"/>
      <c r="E13" s="552">
        <v>0</v>
      </c>
      <c r="F13" s="553"/>
    </row>
    <row r="14" spans="1:20" s="107" customFormat="1" x14ac:dyDescent="0.25">
      <c r="A14" s="106" t="s">
        <v>608</v>
      </c>
      <c r="B14" s="560" t="s">
        <v>609</v>
      </c>
      <c r="C14" s="561"/>
      <c r="D14" s="562"/>
      <c r="E14" s="568">
        <v>20000</v>
      </c>
      <c r="F14" s="569"/>
    </row>
    <row r="15" spans="1:20" s="107" customFormat="1" x14ac:dyDescent="0.25">
      <c r="A15" s="106"/>
      <c r="B15" s="570" t="s">
        <v>610</v>
      </c>
      <c r="C15" s="571"/>
      <c r="D15" s="572"/>
      <c r="E15" s="573">
        <f>E11+E12+E13+E14</f>
        <v>20000</v>
      </c>
      <c r="F15" s="574"/>
    </row>
    <row r="16" spans="1:20" s="107" customFormat="1" x14ac:dyDescent="0.25">
      <c r="A16" s="108"/>
      <c r="B16" s="70"/>
      <c r="C16" s="70"/>
      <c r="D16" s="70"/>
      <c r="E16" s="109"/>
      <c r="F16" s="70"/>
    </row>
    <row r="17" spans="1:11" x14ac:dyDescent="0.25">
      <c r="A17" s="110"/>
      <c r="B17" s="479" t="s">
        <v>611</v>
      </c>
      <c r="C17" s="479"/>
      <c r="D17" s="479"/>
      <c r="E17" s="479"/>
      <c r="F17" s="479"/>
    </row>
    <row r="18" spans="1:11" x14ac:dyDescent="0.25">
      <c r="A18" s="110"/>
      <c r="B18" s="111"/>
      <c r="C18" s="111"/>
      <c r="D18" s="111"/>
      <c r="E18" s="112"/>
      <c r="F18" s="57"/>
    </row>
    <row r="19" spans="1:11" ht="31.5" x14ac:dyDescent="0.25">
      <c r="A19" s="106" t="s">
        <v>600</v>
      </c>
      <c r="B19" s="472" t="s">
        <v>601</v>
      </c>
      <c r="C19" s="575"/>
      <c r="D19" s="473"/>
      <c r="E19" s="576" t="s">
        <v>612</v>
      </c>
      <c r="F19" s="577"/>
    </row>
    <row r="20" spans="1:11" x14ac:dyDescent="0.25">
      <c r="A20" s="113">
        <v>1</v>
      </c>
      <c r="B20" s="560" t="s">
        <v>604</v>
      </c>
      <c r="C20" s="561"/>
      <c r="D20" s="562"/>
      <c r="E20" s="552">
        <v>0</v>
      </c>
      <c r="F20" s="553"/>
    </row>
    <row r="21" spans="1:11" x14ac:dyDescent="0.25">
      <c r="A21" s="578">
        <v>2</v>
      </c>
      <c r="B21" s="551" t="s">
        <v>606</v>
      </c>
      <c r="C21" s="551"/>
      <c r="D21" s="551"/>
      <c r="E21" s="552">
        <v>0</v>
      </c>
      <c r="F21" s="553"/>
    </row>
    <row r="22" spans="1:11" x14ac:dyDescent="0.25">
      <c r="A22" s="579"/>
      <c r="B22" s="565" t="s">
        <v>607</v>
      </c>
      <c r="C22" s="566"/>
      <c r="D22" s="567"/>
      <c r="E22" s="552">
        <v>0</v>
      </c>
      <c r="F22" s="553"/>
    </row>
    <row r="23" spans="1:11" x14ac:dyDescent="0.25">
      <c r="A23" s="113">
        <v>3</v>
      </c>
      <c r="B23" s="560" t="s">
        <v>609</v>
      </c>
      <c r="C23" s="561"/>
      <c r="D23" s="562"/>
      <c r="E23" s="568">
        <v>20000</v>
      </c>
      <c r="F23" s="569"/>
    </row>
    <row r="24" spans="1:11" x14ac:dyDescent="0.25">
      <c r="A24" s="114"/>
      <c r="B24" s="570" t="s">
        <v>610</v>
      </c>
      <c r="C24" s="571"/>
      <c r="D24" s="572"/>
      <c r="E24" s="573">
        <v>20000</v>
      </c>
      <c r="F24" s="574"/>
    </row>
    <row r="25" spans="1:11" x14ac:dyDescent="0.25">
      <c r="A25" s="110"/>
      <c r="B25" s="111"/>
      <c r="C25" s="111"/>
      <c r="D25" s="111"/>
      <c r="E25" s="115"/>
      <c r="F25" s="115"/>
    </row>
    <row r="26" spans="1:11" x14ac:dyDescent="0.25">
      <c r="A26" s="110"/>
      <c r="B26" s="111"/>
      <c r="C26" s="111"/>
      <c r="D26" s="111"/>
      <c r="E26" s="115"/>
      <c r="F26" s="115"/>
    </row>
    <row r="27" spans="1:11" hidden="1" x14ac:dyDescent="0.25">
      <c r="B27" s="511" t="s">
        <v>613</v>
      </c>
      <c r="C27" s="511"/>
      <c r="D27" s="511"/>
      <c r="E27" s="511"/>
      <c r="F27" s="511"/>
      <c r="G27" s="117"/>
      <c r="H27" s="117"/>
      <c r="I27" s="117"/>
      <c r="J27" s="117"/>
      <c r="K27" s="117"/>
    </row>
    <row r="28" spans="1:11" hidden="1" x14ac:dyDescent="0.25">
      <c r="B28" s="511" t="s">
        <v>614</v>
      </c>
      <c r="C28" s="511"/>
      <c r="D28" s="511"/>
      <c r="E28" s="511"/>
      <c r="F28" s="511"/>
      <c r="G28" s="117"/>
      <c r="H28" s="117"/>
      <c r="I28" s="117"/>
      <c r="J28" s="117"/>
      <c r="K28" s="117"/>
    </row>
  </sheetData>
  <mergeCells count="35">
    <mergeCell ref="B24:D24"/>
    <mergeCell ref="E24:F24"/>
    <mergeCell ref="B27:F27"/>
    <mergeCell ref="B28:F28"/>
    <mergeCell ref="A21:A22"/>
    <mergeCell ref="B21:D21"/>
    <mergeCell ref="E21:F21"/>
    <mergeCell ref="B22:D22"/>
    <mergeCell ref="E22:F22"/>
    <mergeCell ref="B23:D23"/>
    <mergeCell ref="E23:F23"/>
    <mergeCell ref="B20:D20"/>
    <mergeCell ref="E20:F20"/>
    <mergeCell ref="A12:A13"/>
    <mergeCell ref="B12:D12"/>
    <mergeCell ref="E12:F12"/>
    <mergeCell ref="B13:D13"/>
    <mergeCell ref="E13:F13"/>
    <mergeCell ref="B14:D14"/>
    <mergeCell ref="E14:F14"/>
    <mergeCell ref="B15:D15"/>
    <mergeCell ref="E15:F15"/>
    <mergeCell ref="B17:F17"/>
    <mergeCell ref="B19:D19"/>
    <mergeCell ref="E19:F19"/>
    <mergeCell ref="B11:D11"/>
    <mergeCell ref="E11:F11"/>
    <mergeCell ref="E1:F1"/>
    <mergeCell ref="B2:T2"/>
    <mergeCell ref="D3:F3"/>
    <mergeCell ref="B4:F4"/>
    <mergeCell ref="B6:F6"/>
    <mergeCell ref="B8:F8"/>
    <mergeCell ref="B10:D10"/>
    <mergeCell ref="E10:F10"/>
  </mergeCells>
  <pageMargins left="0.7" right="0.7" top="0.75" bottom="0.75" header="0.3" footer="0.3"/>
  <pageSetup paperSize="9"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TB43"/>
  <sheetViews>
    <sheetView view="pageBreakPreview" zoomScale="90" zoomScaleNormal="100" zoomScaleSheetLayoutView="90" workbookViewId="0">
      <selection activeCell="H17" sqref="H17"/>
    </sheetView>
  </sheetViews>
  <sheetFormatPr defaultRowHeight="15.75" x14ac:dyDescent="0.25"/>
  <cols>
    <col min="1" max="1" width="5" style="238" customWidth="1"/>
    <col min="2" max="2" width="63.42578125" style="238" customWidth="1"/>
    <col min="3" max="3" width="60.85546875" style="238" customWidth="1"/>
    <col min="4" max="4" width="53.140625" style="238" customWidth="1"/>
    <col min="5" max="5" width="13.42578125" style="238" hidden="1" customWidth="1"/>
    <col min="6" max="6" width="0.140625" style="238" hidden="1" customWidth="1"/>
    <col min="7" max="7" width="9.140625" style="239"/>
    <col min="8" max="8" width="12.85546875" style="239" customWidth="1"/>
    <col min="9" max="16384" width="9.140625" style="239"/>
  </cols>
  <sheetData>
    <row r="2" spans="1:10662" ht="19.5" customHeight="1" x14ac:dyDescent="0.25">
      <c r="A2" s="243"/>
      <c r="B2" s="243"/>
      <c r="C2" s="581" t="s">
        <v>615</v>
      </c>
      <c r="D2" s="581"/>
      <c r="E2" s="243"/>
      <c r="F2" s="243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  <c r="FH2" s="240"/>
      <c r="FI2" s="240"/>
      <c r="FJ2" s="240"/>
      <c r="FK2" s="240"/>
      <c r="FL2" s="240"/>
      <c r="FM2" s="240"/>
      <c r="FN2" s="240"/>
      <c r="FO2" s="240"/>
      <c r="FP2" s="240"/>
      <c r="FQ2" s="240"/>
      <c r="FR2" s="240"/>
      <c r="FS2" s="240"/>
      <c r="FT2" s="240"/>
      <c r="FU2" s="240"/>
      <c r="FV2" s="240"/>
      <c r="FW2" s="240"/>
      <c r="FX2" s="240"/>
      <c r="FY2" s="240"/>
      <c r="FZ2" s="240"/>
      <c r="GA2" s="240"/>
      <c r="GB2" s="240"/>
      <c r="GC2" s="240"/>
      <c r="GD2" s="240"/>
      <c r="GE2" s="240"/>
      <c r="GF2" s="240"/>
      <c r="GG2" s="240"/>
      <c r="GH2" s="240"/>
      <c r="GI2" s="240"/>
      <c r="GJ2" s="240"/>
      <c r="GK2" s="240"/>
      <c r="GL2" s="240"/>
      <c r="GM2" s="240"/>
      <c r="GN2" s="240"/>
      <c r="GO2" s="240"/>
      <c r="GP2" s="240"/>
      <c r="GQ2" s="240"/>
      <c r="GR2" s="240"/>
      <c r="GS2" s="240"/>
      <c r="GT2" s="240"/>
      <c r="GU2" s="240"/>
      <c r="GV2" s="240"/>
      <c r="GW2" s="240"/>
      <c r="GX2" s="240"/>
      <c r="GY2" s="240"/>
      <c r="GZ2" s="240"/>
      <c r="HA2" s="240"/>
      <c r="HB2" s="240"/>
      <c r="HC2" s="240"/>
      <c r="HD2" s="240"/>
      <c r="HE2" s="240"/>
      <c r="HF2" s="240"/>
      <c r="HG2" s="240"/>
      <c r="HH2" s="240"/>
      <c r="HI2" s="240"/>
      <c r="HJ2" s="240"/>
      <c r="HK2" s="240"/>
      <c r="HL2" s="240"/>
      <c r="HM2" s="240"/>
      <c r="HN2" s="240"/>
      <c r="HO2" s="240"/>
      <c r="HP2" s="240"/>
      <c r="HQ2" s="240"/>
      <c r="HR2" s="240"/>
      <c r="HS2" s="240"/>
      <c r="HT2" s="240"/>
      <c r="HU2" s="240"/>
      <c r="HV2" s="240"/>
      <c r="HW2" s="240"/>
      <c r="HX2" s="240"/>
      <c r="HY2" s="240"/>
      <c r="HZ2" s="240"/>
      <c r="IA2" s="240"/>
      <c r="IB2" s="240"/>
      <c r="IC2" s="240"/>
      <c r="ID2" s="240"/>
      <c r="IE2" s="240"/>
      <c r="IF2" s="240"/>
      <c r="IG2" s="240"/>
      <c r="IH2" s="240"/>
      <c r="II2" s="240"/>
      <c r="IJ2" s="240"/>
      <c r="IK2" s="240"/>
      <c r="IL2" s="240"/>
      <c r="IM2" s="240"/>
      <c r="IN2" s="240"/>
      <c r="IO2" s="240"/>
      <c r="IP2" s="240"/>
      <c r="IQ2" s="240"/>
      <c r="IR2" s="240"/>
      <c r="IS2" s="240"/>
      <c r="IT2" s="240"/>
      <c r="IU2" s="240"/>
      <c r="IV2" s="240"/>
      <c r="IW2" s="240"/>
      <c r="IX2" s="240"/>
      <c r="IY2" s="240"/>
      <c r="IZ2" s="240"/>
      <c r="JA2" s="240"/>
      <c r="JB2" s="240"/>
      <c r="JC2" s="240"/>
      <c r="JD2" s="240"/>
      <c r="JE2" s="240"/>
      <c r="JF2" s="240"/>
      <c r="JG2" s="240"/>
      <c r="JH2" s="240"/>
      <c r="JI2" s="240"/>
      <c r="JJ2" s="240"/>
      <c r="JK2" s="240"/>
      <c r="JL2" s="240"/>
      <c r="JM2" s="240"/>
      <c r="JN2" s="240"/>
      <c r="JO2" s="240"/>
      <c r="JP2" s="240"/>
      <c r="JQ2" s="240"/>
      <c r="JR2" s="240"/>
      <c r="JS2" s="240"/>
      <c r="JT2" s="240"/>
      <c r="JU2" s="240"/>
      <c r="JV2" s="240"/>
      <c r="JW2" s="240"/>
      <c r="JX2" s="240"/>
      <c r="JY2" s="240"/>
      <c r="JZ2" s="240"/>
      <c r="KA2" s="240"/>
      <c r="KB2" s="240"/>
      <c r="KC2" s="240"/>
      <c r="KD2" s="240"/>
      <c r="KE2" s="240"/>
      <c r="KF2" s="240"/>
      <c r="KG2" s="240"/>
      <c r="KH2" s="240"/>
      <c r="KI2" s="240"/>
      <c r="KJ2" s="240"/>
      <c r="KK2" s="240"/>
      <c r="KL2" s="240"/>
      <c r="KM2" s="240"/>
      <c r="KN2" s="240"/>
      <c r="KO2" s="240"/>
      <c r="KP2" s="240"/>
      <c r="KQ2" s="240"/>
      <c r="KR2" s="240"/>
      <c r="KS2" s="240"/>
      <c r="KT2" s="240"/>
      <c r="KU2" s="240"/>
      <c r="KV2" s="240"/>
      <c r="KW2" s="240"/>
      <c r="KX2" s="240"/>
      <c r="KY2" s="240"/>
      <c r="KZ2" s="240"/>
      <c r="LA2" s="240"/>
      <c r="LB2" s="240"/>
      <c r="LC2" s="240"/>
      <c r="LD2" s="240"/>
      <c r="LE2" s="240"/>
      <c r="LF2" s="240"/>
      <c r="LG2" s="240"/>
      <c r="LH2" s="240"/>
      <c r="LI2" s="240"/>
      <c r="LJ2" s="240"/>
      <c r="LK2" s="240"/>
      <c r="LL2" s="240"/>
      <c r="LM2" s="240"/>
      <c r="LN2" s="240"/>
      <c r="LO2" s="240"/>
      <c r="LP2" s="240"/>
      <c r="LQ2" s="240"/>
      <c r="LR2" s="240"/>
      <c r="LS2" s="240"/>
      <c r="LT2" s="240"/>
      <c r="LU2" s="240"/>
      <c r="LV2" s="240"/>
      <c r="LW2" s="240"/>
      <c r="LX2" s="240"/>
      <c r="LY2" s="240"/>
      <c r="LZ2" s="240"/>
      <c r="MA2" s="240"/>
      <c r="MB2" s="240"/>
      <c r="MC2" s="240"/>
      <c r="MD2" s="240"/>
      <c r="ME2" s="240"/>
      <c r="MF2" s="240"/>
      <c r="MG2" s="240"/>
      <c r="MH2" s="240"/>
      <c r="MI2" s="240"/>
      <c r="MJ2" s="240"/>
      <c r="MK2" s="240"/>
      <c r="ML2" s="240"/>
      <c r="MM2" s="240"/>
      <c r="MN2" s="240"/>
      <c r="MO2" s="240"/>
      <c r="MP2" s="240"/>
      <c r="MQ2" s="240"/>
      <c r="MR2" s="240"/>
      <c r="MS2" s="240"/>
      <c r="MT2" s="240"/>
      <c r="MU2" s="240"/>
      <c r="MV2" s="240"/>
      <c r="MW2" s="240"/>
      <c r="MX2" s="240"/>
      <c r="MY2" s="240"/>
      <c r="MZ2" s="240"/>
      <c r="NA2" s="240"/>
      <c r="NB2" s="240"/>
      <c r="NC2" s="240"/>
      <c r="ND2" s="240"/>
      <c r="NE2" s="240"/>
      <c r="NF2" s="240"/>
      <c r="NG2" s="240"/>
      <c r="NH2" s="240"/>
      <c r="NI2" s="240"/>
      <c r="NJ2" s="240"/>
      <c r="NK2" s="240"/>
      <c r="NL2" s="240"/>
      <c r="NM2" s="240"/>
      <c r="NN2" s="240"/>
      <c r="NO2" s="240"/>
      <c r="NP2" s="240"/>
      <c r="NQ2" s="240"/>
      <c r="NR2" s="240"/>
      <c r="NS2" s="240"/>
      <c r="NT2" s="240"/>
      <c r="NU2" s="240"/>
      <c r="NV2" s="240"/>
      <c r="NW2" s="240"/>
      <c r="NX2" s="240"/>
      <c r="NY2" s="240"/>
      <c r="NZ2" s="240"/>
      <c r="OA2" s="240"/>
      <c r="OB2" s="240"/>
      <c r="OC2" s="240"/>
      <c r="OD2" s="240"/>
      <c r="OE2" s="240"/>
      <c r="OF2" s="240"/>
      <c r="OG2" s="240"/>
      <c r="OH2" s="240"/>
      <c r="OI2" s="240"/>
      <c r="OJ2" s="240"/>
      <c r="OK2" s="240"/>
      <c r="OL2" s="240"/>
      <c r="OM2" s="240"/>
      <c r="ON2" s="240"/>
      <c r="OO2" s="240"/>
      <c r="OP2" s="240"/>
      <c r="OQ2" s="240"/>
      <c r="OR2" s="240"/>
      <c r="OS2" s="240"/>
      <c r="OT2" s="240"/>
      <c r="OU2" s="240"/>
      <c r="OV2" s="240"/>
      <c r="OW2" s="240"/>
      <c r="OX2" s="240"/>
      <c r="OY2" s="240"/>
      <c r="OZ2" s="240"/>
      <c r="PA2" s="240"/>
      <c r="PB2" s="240"/>
      <c r="PC2" s="240"/>
      <c r="PD2" s="240"/>
      <c r="PE2" s="240"/>
      <c r="PF2" s="240"/>
      <c r="PG2" s="240"/>
      <c r="PH2" s="240"/>
      <c r="PI2" s="240"/>
      <c r="PJ2" s="240"/>
      <c r="PK2" s="240"/>
      <c r="PL2" s="240"/>
      <c r="PM2" s="240"/>
      <c r="PN2" s="240"/>
      <c r="PO2" s="240"/>
      <c r="PP2" s="240"/>
      <c r="PQ2" s="240"/>
      <c r="PR2" s="240"/>
      <c r="PS2" s="240"/>
      <c r="PT2" s="240"/>
      <c r="PU2" s="240"/>
      <c r="PV2" s="240"/>
      <c r="PW2" s="240"/>
      <c r="PX2" s="240"/>
      <c r="PY2" s="240"/>
      <c r="PZ2" s="240"/>
      <c r="QA2" s="240"/>
      <c r="QB2" s="240"/>
      <c r="QC2" s="240"/>
      <c r="QD2" s="240"/>
      <c r="QE2" s="240"/>
      <c r="QF2" s="240"/>
      <c r="QG2" s="240"/>
      <c r="QH2" s="240"/>
      <c r="QI2" s="240"/>
      <c r="QJ2" s="240"/>
      <c r="QK2" s="240"/>
      <c r="QL2" s="240"/>
      <c r="QM2" s="240"/>
      <c r="QN2" s="240"/>
      <c r="QO2" s="240"/>
      <c r="QP2" s="240"/>
      <c r="QQ2" s="240"/>
      <c r="QR2" s="240"/>
      <c r="QS2" s="240"/>
      <c r="QT2" s="240"/>
      <c r="QU2" s="240"/>
      <c r="QV2" s="240"/>
      <c r="QW2" s="240"/>
      <c r="QX2" s="240"/>
      <c r="QY2" s="240"/>
      <c r="QZ2" s="240"/>
      <c r="RA2" s="240"/>
      <c r="RB2" s="240"/>
      <c r="RC2" s="240"/>
      <c r="RD2" s="240"/>
      <c r="RE2" s="240"/>
      <c r="RF2" s="240"/>
      <c r="RG2" s="240"/>
      <c r="RH2" s="240"/>
      <c r="RI2" s="240"/>
      <c r="RJ2" s="240"/>
      <c r="RK2" s="240"/>
      <c r="RL2" s="240"/>
      <c r="RM2" s="240"/>
      <c r="RN2" s="240"/>
      <c r="RO2" s="240"/>
      <c r="RP2" s="240"/>
      <c r="RQ2" s="240"/>
      <c r="RR2" s="240"/>
      <c r="RS2" s="240"/>
      <c r="RT2" s="240"/>
      <c r="RU2" s="240"/>
      <c r="RV2" s="240"/>
      <c r="RW2" s="240"/>
      <c r="RX2" s="240"/>
      <c r="RY2" s="240"/>
      <c r="RZ2" s="240"/>
      <c r="SA2" s="240"/>
      <c r="SB2" s="240"/>
      <c r="SC2" s="240"/>
      <c r="SD2" s="240"/>
      <c r="SE2" s="240"/>
      <c r="SF2" s="240"/>
      <c r="SG2" s="240"/>
      <c r="SH2" s="240"/>
      <c r="SI2" s="240"/>
      <c r="SJ2" s="240"/>
      <c r="SK2" s="240"/>
      <c r="SL2" s="240"/>
      <c r="SM2" s="240"/>
      <c r="SN2" s="240"/>
      <c r="SO2" s="240"/>
      <c r="SP2" s="240"/>
      <c r="SQ2" s="240"/>
      <c r="SR2" s="240"/>
      <c r="SS2" s="240"/>
      <c r="ST2" s="240"/>
      <c r="SU2" s="240"/>
      <c r="SV2" s="240"/>
      <c r="SW2" s="240"/>
      <c r="SX2" s="240"/>
      <c r="SY2" s="240"/>
      <c r="SZ2" s="240"/>
      <c r="TA2" s="240"/>
      <c r="TB2" s="240"/>
      <c r="TC2" s="240"/>
      <c r="TD2" s="240"/>
      <c r="TE2" s="240"/>
      <c r="TF2" s="240"/>
      <c r="TG2" s="240"/>
      <c r="TH2" s="240"/>
      <c r="TI2" s="240"/>
      <c r="TJ2" s="240"/>
      <c r="TK2" s="240"/>
      <c r="TL2" s="240"/>
      <c r="TM2" s="240"/>
      <c r="TN2" s="240"/>
      <c r="TO2" s="240"/>
      <c r="TP2" s="240"/>
      <c r="TQ2" s="240"/>
      <c r="TR2" s="240"/>
      <c r="TS2" s="240"/>
      <c r="TT2" s="240"/>
      <c r="TU2" s="240"/>
      <c r="TV2" s="240"/>
      <c r="TW2" s="240"/>
      <c r="TX2" s="240"/>
      <c r="TY2" s="240"/>
      <c r="TZ2" s="240"/>
      <c r="UA2" s="240"/>
      <c r="UB2" s="240"/>
      <c r="UC2" s="240"/>
      <c r="UD2" s="240"/>
      <c r="UE2" s="240"/>
      <c r="UF2" s="240"/>
      <c r="UG2" s="240"/>
      <c r="UH2" s="240"/>
      <c r="UI2" s="240"/>
      <c r="UJ2" s="240"/>
      <c r="UK2" s="240"/>
      <c r="UL2" s="240"/>
      <c r="UM2" s="240"/>
      <c r="UN2" s="240"/>
      <c r="UO2" s="240"/>
      <c r="UP2" s="240"/>
      <c r="UQ2" s="240"/>
      <c r="UR2" s="240"/>
      <c r="US2" s="240"/>
      <c r="UT2" s="240"/>
      <c r="UU2" s="240"/>
      <c r="UV2" s="240"/>
      <c r="UW2" s="240"/>
      <c r="UX2" s="240"/>
      <c r="UY2" s="240"/>
      <c r="UZ2" s="240"/>
      <c r="VA2" s="240"/>
      <c r="VB2" s="240"/>
      <c r="VC2" s="240"/>
      <c r="VD2" s="240"/>
      <c r="VE2" s="240"/>
      <c r="VF2" s="240"/>
      <c r="VG2" s="240"/>
      <c r="VH2" s="240"/>
      <c r="VI2" s="240"/>
      <c r="VJ2" s="240"/>
      <c r="VK2" s="240"/>
      <c r="VL2" s="240"/>
      <c r="VM2" s="240"/>
      <c r="VN2" s="240"/>
      <c r="VO2" s="240"/>
      <c r="VP2" s="240"/>
      <c r="VQ2" s="240"/>
      <c r="VR2" s="240"/>
      <c r="VS2" s="240"/>
      <c r="VT2" s="240"/>
      <c r="VU2" s="240"/>
      <c r="VV2" s="240"/>
      <c r="VW2" s="240"/>
      <c r="VX2" s="240"/>
      <c r="VY2" s="240"/>
      <c r="VZ2" s="240"/>
      <c r="WA2" s="240"/>
      <c r="WB2" s="240"/>
      <c r="WC2" s="240"/>
      <c r="WD2" s="240"/>
      <c r="WE2" s="240"/>
      <c r="WF2" s="240"/>
      <c r="WG2" s="240"/>
      <c r="WH2" s="240"/>
      <c r="WI2" s="240"/>
      <c r="WJ2" s="240"/>
      <c r="WK2" s="240"/>
      <c r="WL2" s="240"/>
      <c r="WM2" s="240"/>
      <c r="WN2" s="240"/>
      <c r="WO2" s="240"/>
      <c r="WP2" s="240"/>
      <c r="WQ2" s="240"/>
      <c r="WR2" s="240"/>
      <c r="WS2" s="240"/>
      <c r="WT2" s="240"/>
      <c r="WU2" s="240"/>
      <c r="WV2" s="240"/>
      <c r="WW2" s="240"/>
      <c r="WX2" s="240"/>
      <c r="WY2" s="240"/>
      <c r="WZ2" s="240"/>
      <c r="XA2" s="240"/>
      <c r="XB2" s="240"/>
      <c r="XC2" s="240"/>
      <c r="XD2" s="240"/>
      <c r="XE2" s="240"/>
      <c r="XF2" s="240"/>
      <c r="XG2" s="240"/>
      <c r="XH2" s="240"/>
      <c r="XI2" s="240"/>
      <c r="XJ2" s="240"/>
      <c r="XK2" s="240"/>
      <c r="XL2" s="240"/>
      <c r="XM2" s="240"/>
      <c r="XN2" s="240"/>
      <c r="XO2" s="240"/>
      <c r="XP2" s="240"/>
      <c r="XQ2" s="240"/>
      <c r="XR2" s="240"/>
      <c r="XS2" s="240"/>
      <c r="XT2" s="240"/>
      <c r="XU2" s="240"/>
      <c r="XV2" s="240"/>
      <c r="XW2" s="240"/>
      <c r="XX2" s="240"/>
      <c r="XY2" s="240"/>
      <c r="XZ2" s="240"/>
      <c r="YA2" s="240"/>
      <c r="YB2" s="240"/>
      <c r="YC2" s="240"/>
      <c r="YD2" s="240"/>
      <c r="YE2" s="240"/>
      <c r="YF2" s="240"/>
      <c r="YG2" s="240"/>
      <c r="YH2" s="240"/>
      <c r="YI2" s="240"/>
      <c r="YJ2" s="240"/>
      <c r="YK2" s="240"/>
      <c r="YL2" s="240"/>
      <c r="YM2" s="240"/>
      <c r="YN2" s="240"/>
      <c r="YO2" s="240"/>
      <c r="YP2" s="240"/>
      <c r="YQ2" s="240"/>
      <c r="YR2" s="240"/>
      <c r="YS2" s="240"/>
      <c r="YT2" s="240"/>
      <c r="YU2" s="240"/>
      <c r="YV2" s="240"/>
      <c r="YW2" s="240"/>
      <c r="YX2" s="240"/>
      <c r="YY2" s="240"/>
      <c r="YZ2" s="240"/>
      <c r="ZA2" s="240"/>
      <c r="ZB2" s="240"/>
      <c r="ZC2" s="240"/>
      <c r="ZD2" s="240"/>
      <c r="ZE2" s="240"/>
      <c r="ZF2" s="240"/>
      <c r="ZG2" s="240"/>
      <c r="ZH2" s="240"/>
      <c r="ZI2" s="240"/>
      <c r="ZJ2" s="240"/>
      <c r="ZK2" s="240"/>
      <c r="ZL2" s="240"/>
      <c r="ZM2" s="240"/>
      <c r="ZN2" s="240"/>
      <c r="ZO2" s="240"/>
      <c r="ZP2" s="240"/>
      <c r="ZQ2" s="240"/>
      <c r="ZR2" s="240"/>
      <c r="ZS2" s="240"/>
      <c r="ZT2" s="240"/>
      <c r="ZU2" s="240"/>
      <c r="ZV2" s="240"/>
      <c r="ZW2" s="240"/>
      <c r="ZX2" s="240"/>
      <c r="ZY2" s="240"/>
      <c r="ZZ2" s="240"/>
      <c r="AAA2" s="240"/>
      <c r="AAB2" s="240"/>
      <c r="AAC2" s="240"/>
      <c r="AAD2" s="240"/>
      <c r="AAE2" s="240"/>
      <c r="AAF2" s="240"/>
      <c r="AAG2" s="240"/>
      <c r="AAH2" s="240"/>
      <c r="AAI2" s="240"/>
      <c r="AAJ2" s="240"/>
      <c r="AAK2" s="240"/>
      <c r="AAL2" s="240"/>
      <c r="AAM2" s="240"/>
      <c r="AAN2" s="240"/>
      <c r="AAO2" s="240"/>
      <c r="AAP2" s="240"/>
      <c r="AAQ2" s="240"/>
      <c r="AAR2" s="240"/>
      <c r="AAS2" s="240"/>
      <c r="AAT2" s="240"/>
      <c r="AAU2" s="240"/>
      <c r="AAV2" s="240"/>
      <c r="AAW2" s="240"/>
      <c r="AAX2" s="240"/>
      <c r="AAY2" s="240"/>
      <c r="AAZ2" s="240"/>
      <c r="ABA2" s="240"/>
      <c r="ABB2" s="240"/>
      <c r="ABC2" s="240"/>
      <c r="ABD2" s="240"/>
      <c r="ABE2" s="240"/>
      <c r="ABF2" s="240"/>
      <c r="ABG2" s="240"/>
      <c r="ABH2" s="240"/>
      <c r="ABI2" s="240"/>
      <c r="ABJ2" s="240"/>
      <c r="ABK2" s="240"/>
      <c r="ABL2" s="240"/>
      <c r="ABM2" s="240"/>
      <c r="ABN2" s="240"/>
      <c r="ABO2" s="240"/>
      <c r="ABP2" s="240"/>
      <c r="ABQ2" s="240"/>
      <c r="ABR2" s="240"/>
      <c r="ABS2" s="240"/>
      <c r="ABT2" s="240"/>
      <c r="ABU2" s="240"/>
      <c r="ABV2" s="240"/>
      <c r="ABW2" s="240"/>
      <c r="ABX2" s="240"/>
      <c r="ABY2" s="240"/>
      <c r="ABZ2" s="240"/>
      <c r="ACA2" s="240"/>
      <c r="ACB2" s="240"/>
      <c r="ACC2" s="240"/>
      <c r="ACD2" s="240"/>
      <c r="ACE2" s="240"/>
      <c r="ACF2" s="240"/>
      <c r="ACG2" s="240"/>
      <c r="ACH2" s="240"/>
      <c r="ACI2" s="240"/>
      <c r="ACJ2" s="240"/>
      <c r="ACK2" s="240"/>
      <c r="ACL2" s="240"/>
      <c r="ACM2" s="240"/>
      <c r="ACN2" s="240"/>
      <c r="ACO2" s="240"/>
      <c r="ACP2" s="240"/>
      <c r="ACQ2" s="240"/>
      <c r="ACR2" s="240"/>
      <c r="ACS2" s="240"/>
      <c r="ACT2" s="240"/>
      <c r="ACU2" s="240"/>
      <c r="ACV2" s="240"/>
      <c r="ACW2" s="240"/>
      <c r="ACX2" s="240"/>
      <c r="ACY2" s="240"/>
      <c r="ACZ2" s="240"/>
      <c r="ADA2" s="240"/>
      <c r="ADB2" s="240"/>
      <c r="ADC2" s="240"/>
      <c r="ADD2" s="240"/>
      <c r="ADE2" s="240"/>
      <c r="ADF2" s="240"/>
      <c r="ADG2" s="240"/>
      <c r="ADH2" s="240"/>
      <c r="ADI2" s="240"/>
      <c r="ADJ2" s="240"/>
      <c r="ADK2" s="240"/>
      <c r="ADL2" s="240"/>
      <c r="ADM2" s="240"/>
      <c r="ADN2" s="240"/>
      <c r="ADO2" s="240"/>
      <c r="ADP2" s="240"/>
      <c r="ADQ2" s="240"/>
      <c r="ADR2" s="240"/>
      <c r="ADS2" s="240"/>
      <c r="ADT2" s="240"/>
      <c r="ADU2" s="240"/>
      <c r="ADV2" s="240"/>
      <c r="ADW2" s="240"/>
      <c r="ADX2" s="240"/>
      <c r="ADY2" s="240"/>
      <c r="ADZ2" s="240"/>
      <c r="AEA2" s="240"/>
      <c r="AEB2" s="240"/>
      <c r="AEC2" s="240"/>
      <c r="AED2" s="240"/>
      <c r="AEE2" s="240"/>
      <c r="AEF2" s="240"/>
      <c r="AEG2" s="240"/>
      <c r="AEH2" s="240"/>
      <c r="AEI2" s="240"/>
      <c r="AEJ2" s="240"/>
      <c r="AEK2" s="240"/>
      <c r="AEL2" s="240"/>
      <c r="AEM2" s="240"/>
      <c r="AEN2" s="240"/>
      <c r="AEO2" s="240"/>
      <c r="AEP2" s="240"/>
      <c r="AEQ2" s="240"/>
      <c r="AER2" s="240"/>
      <c r="AES2" s="240"/>
      <c r="AET2" s="240"/>
      <c r="AEU2" s="240"/>
      <c r="AEV2" s="240"/>
      <c r="AEW2" s="240"/>
      <c r="AEX2" s="240"/>
      <c r="AEY2" s="240"/>
      <c r="AEZ2" s="240"/>
      <c r="AFA2" s="240"/>
      <c r="AFB2" s="240"/>
      <c r="AFC2" s="240"/>
      <c r="AFD2" s="240"/>
      <c r="AFE2" s="240"/>
      <c r="AFF2" s="240"/>
      <c r="AFG2" s="240"/>
      <c r="AFH2" s="240"/>
      <c r="AFI2" s="240"/>
      <c r="AFJ2" s="240"/>
      <c r="AFK2" s="240"/>
      <c r="AFL2" s="240"/>
      <c r="AFM2" s="240"/>
      <c r="AFN2" s="240"/>
      <c r="AFO2" s="240"/>
      <c r="AFP2" s="240"/>
      <c r="AFQ2" s="240"/>
      <c r="AFR2" s="240"/>
      <c r="AFS2" s="240"/>
      <c r="AFT2" s="240"/>
      <c r="AFU2" s="240"/>
      <c r="AFV2" s="240"/>
      <c r="AFW2" s="240"/>
      <c r="AFX2" s="240"/>
      <c r="AFY2" s="240"/>
      <c r="AFZ2" s="240"/>
      <c r="AGA2" s="240"/>
      <c r="AGB2" s="240"/>
      <c r="AGC2" s="240"/>
      <c r="AGD2" s="240"/>
      <c r="AGE2" s="240"/>
      <c r="AGF2" s="240"/>
      <c r="AGG2" s="240"/>
      <c r="AGH2" s="240"/>
      <c r="AGI2" s="240"/>
      <c r="AGJ2" s="240"/>
      <c r="AGK2" s="240"/>
      <c r="AGL2" s="240"/>
      <c r="AGM2" s="240"/>
      <c r="AGN2" s="240"/>
      <c r="AGO2" s="240"/>
      <c r="AGP2" s="240"/>
      <c r="AGQ2" s="240"/>
      <c r="AGR2" s="240"/>
      <c r="AGS2" s="240"/>
      <c r="AGT2" s="240"/>
      <c r="AGU2" s="240"/>
      <c r="AGV2" s="240"/>
      <c r="AGW2" s="240"/>
      <c r="AGX2" s="240"/>
      <c r="AGY2" s="240"/>
      <c r="AGZ2" s="240"/>
      <c r="AHA2" s="240"/>
      <c r="AHB2" s="240"/>
      <c r="AHC2" s="240"/>
      <c r="AHD2" s="240"/>
      <c r="AHE2" s="240"/>
      <c r="AHF2" s="240"/>
      <c r="AHG2" s="240"/>
      <c r="AHH2" s="240"/>
      <c r="AHI2" s="240"/>
      <c r="AHJ2" s="240"/>
      <c r="AHK2" s="240"/>
      <c r="AHL2" s="240"/>
      <c r="AHM2" s="240"/>
      <c r="AHN2" s="240"/>
      <c r="AHO2" s="240"/>
      <c r="AHP2" s="240"/>
      <c r="AHQ2" s="240"/>
      <c r="AHR2" s="240"/>
      <c r="AHS2" s="240"/>
      <c r="AHT2" s="240"/>
      <c r="AHU2" s="240"/>
      <c r="AHV2" s="240"/>
      <c r="AHW2" s="240"/>
      <c r="AHX2" s="240"/>
      <c r="AHY2" s="240"/>
      <c r="AHZ2" s="240"/>
      <c r="AIA2" s="240"/>
      <c r="AIB2" s="240"/>
      <c r="AIC2" s="240"/>
      <c r="AID2" s="240"/>
      <c r="AIE2" s="240"/>
      <c r="AIF2" s="240"/>
      <c r="AIG2" s="240"/>
      <c r="AIH2" s="240"/>
      <c r="AII2" s="240"/>
      <c r="AIJ2" s="240"/>
      <c r="AIK2" s="240"/>
      <c r="AIL2" s="240"/>
      <c r="AIM2" s="240"/>
      <c r="AIN2" s="240"/>
      <c r="AIO2" s="240"/>
      <c r="AIP2" s="240"/>
      <c r="AIQ2" s="240"/>
      <c r="AIR2" s="240"/>
      <c r="AIS2" s="240"/>
      <c r="AIT2" s="240"/>
      <c r="AIU2" s="240"/>
      <c r="AIV2" s="240"/>
      <c r="AIW2" s="240"/>
      <c r="AIX2" s="240"/>
      <c r="AIY2" s="240"/>
      <c r="AIZ2" s="240"/>
      <c r="AJA2" s="240"/>
      <c r="AJB2" s="240"/>
      <c r="AJC2" s="240"/>
      <c r="AJD2" s="240"/>
      <c r="AJE2" s="240"/>
      <c r="AJF2" s="240"/>
      <c r="AJG2" s="240"/>
      <c r="AJH2" s="240"/>
      <c r="AJI2" s="240"/>
      <c r="AJJ2" s="240"/>
      <c r="AJK2" s="240"/>
      <c r="AJL2" s="240"/>
      <c r="AJM2" s="240"/>
      <c r="AJN2" s="240"/>
      <c r="AJO2" s="240"/>
      <c r="AJP2" s="240"/>
      <c r="AJQ2" s="240"/>
      <c r="AJR2" s="240"/>
      <c r="AJS2" s="240"/>
      <c r="AJT2" s="240"/>
      <c r="AJU2" s="240"/>
      <c r="AJV2" s="240"/>
      <c r="AJW2" s="240"/>
      <c r="AJX2" s="240"/>
      <c r="AJY2" s="240"/>
      <c r="AJZ2" s="240"/>
      <c r="AKA2" s="240"/>
      <c r="AKB2" s="240"/>
      <c r="AKC2" s="240"/>
      <c r="AKD2" s="240"/>
      <c r="AKE2" s="240"/>
      <c r="AKF2" s="240"/>
      <c r="AKG2" s="240"/>
      <c r="AKH2" s="240"/>
      <c r="AKI2" s="240"/>
      <c r="AKJ2" s="240"/>
      <c r="AKK2" s="240"/>
      <c r="AKL2" s="240"/>
      <c r="AKM2" s="240"/>
      <c r="AKN2" s="240"/>
      <c r="AKO2" s="240"/>
      <c r="AKP2" s="240"/>
      <c r="AKQ2" s="240"/>
      <c r="AKR2" s="240"/>
      <c r="AKS2" s="240"/>
      <c r="AKT2" s="240"/>
      <c r="AKU2" s="240"/>
      <c r="AKV2" s="240"/>
      <c r="AKW2" s="240"/>
      <c r="AKX2" s="240"/>
      <c r="AKY2" s="240"/>
      <c r="AKZ2" s="240"/>
      <c r="ALA2" s="240"/>
      <c r="ALB2" s="240"/>
      <c r="ALC2" s="240"/>
      <c r="ALD2" s="240"/>
      <c r="ALE2" s="240"/>
      <c r="ALF2" s="240"/>
      <c r="ALG2" s="240"/>
      <c r="ALH2" s="240"/>
      <c r="ALI2" s="240"/>
      <c r="ALJ2" s="240"/>
      <c r="ALK2" s="240"/>
      <c r="ALL2" s="240"/>
      <c r="ALM2" s="240"/>
      <c r="ALN2" s="240"/>
      <c r="ALO2" s="240"/>
      <c r="ALP2" s="240"/>
      <c r="ALQ2" s="240"/>
      <c r="ALR2" s="240"/>
      <c r="ALS2" s="240"/>
      <c r="ALT2" s="240"/>
      <c r="ALU2" s="240"/>
      <c r="ALV2" s="240"/>
      <c r="ALW2" s="240"/>
      <c r="ALX2" s="240"/>
      <c r="ALY2" s="240"/>
      <c r="ALZ2" s="240"/>
      <c r="AMA2" s="240"/>
      <c r="AMB2" s="240"/>
      <c r="AMC2" s="240"/>
      <c r="AMD2" s="240"/>
      <c r="AME2" s="240"/>
      <c r="AMF2" s="240"/>
      <c r="AMG2" s="240"/>
      <c r="AMH2" s="240"/>
      <c r="AMI2" s="240"/>
      <c r="AMJ2" s="240"/>
      <c r="AMK2" s="240"/>
      <c r="AML2" s="240"/>
      <c r="AMM2" s="240"/>
      <c r="AMN2" s="240"/>
      <c r="AMO2" s="240"/>
      <c r="AMP2" s="240"/>
      <c r="AMQ2" s="240"/>
      <c r="AMR2" s="240"/>
      <c r="AMS2" s="240"/>
      <c r="AMT2" s="240"/>
      <c r="AMU2" s="240"/>
      <c r="AMV2" s="240"/>
      <c r="AMW2" s="240"/>
      <c r="AMX2" s="240"/>
      <c r="AMY2" s="240"/>
      <c r="AMZ2" s="240"/>
      <c r="ANA2" s="240"/>
      <c r="ANB2" s="240"/>
      <c r="ANC2" s="240"/>
      <c r="AND2" s="240"/>
      <c r="ANE2" s="240"/>
      <c r="ANF2" s="240"/>
      <c r="ANG2" s="240"/>
      <c r="ANH2" s="240"/>
      <c r="ANI2" s="240"/>
      <c r="ANJ2" s="240"/>
      <c r="ANK2" s="240"/>
      <c r="ANL2" s="240"/>
      <c r="ANM2" s="240"/>
      <c r="ANN2" s="240"/>
      <c r="ANO2" s="240"/>
      <c r="ANP2" s="240"/>
      <c r="ANQ2" s="240"/>
      <c r="ANR2" s="240"/>
      <c r="ANS2" s="240"/>
      <c r="ANT2" s="240"/>
      <c r="ANU2" s="240"/>
      <c r="ANV2" s="240"/>
      <c r="ANW2" s="240"/>
      <c r="ANX2" s="240"/>
      <c r="ANY2" s="240"/>
      <c r="ANZ2" s="240"/>
      <c r="AOA2" s="240"/>
      <c r="AOB2" s="240"/>
      <c r="AOC2" s="240"/>
      <c r="AOD2" s="240"/>
      <c r="AOE2" s="240"/>
      <c r="AOF2" s="240"/>
      <c r="AOG2" s="240"/>
      <c r="AOH2" s="240"/>
      <c r="AOI2" s="240"/>
      <c r="AOJ2" s="240"/>
      <c r="AOK2" s="240"/>
      <c r="AOL2" s="240"/>
      <c r="AOM2" s="240"/>
      <c r="AON2" s="240"/>
      <c r="AOO2" s="240"/>
      <c r="AOP2" s="240"/>
      <c r="AOQ2" s="240"/>
      <c r="AOR2" s="240"/>
      <c r="AOS2" s="240"/>
      <c r="AOT2" s="240"/>
      <c r="AOU2" s="240"/>
      <c r="AOV2" s="240"/>
      <c r="AOW2" s="240"/>
      <c r="AOX2" s="240"/>
      <c r="AOY2" s="240"/>
      <c r="AOZ2" s="240"/>
      <c r="APA2" s="240"/>
      <c r="APB2" s="240"/>
      <c r="APC2" s="240"/>
      <c r="APD2" s="240"/>
      <c r="APE2" s="240"/>
      <c r="APF2" s="240"/>
      <c r="APG2" s="240"/>
      <c r="APH2" s="240"/>
      <c r="API2" s="240"/>
      <c r="APJ2" s="240"/>
      <c r="APK2" s="240"/>
      <c r="APL2" s="240"/>
      <c r="APM2" s="240"/>
      <c r="APN2" s="240"/>
      <c r="APO2" s="240"/>
      <c r="APP2" s="240"/>
      <c r="APQ2" s="240"/>
      <c r="APR2" s="240"/>
      <c r="APS2" s="240"/>
      <c r="APT2" s="240"/>
      <c r="APU2" s="240"/>
      <c r="APV2" s="240"/>
      <c r="APW2" s="240"/>
      <c r="APX2" s="240"/>
      <c r="APY2" s="240"/>
      <c r="APZ2" s="240"/>
      <c r="AQA2" s="240"/>
      <c r="AQB2" s="240"/>
      <c r="AQC2" s="240"/>
      <c r="AQD2" s="240"/>
      <c r="AQE2" s="240"/>
      <c r="AQF2" s="240"/>
      <c r="AQG2" s="240"/>
      <c r="AQH2" s="240"/>
      <c r="AQI2" s="240"/>
      <c r="AQJ2" s="240"/>
      <c r="AQK2" s="240"/>
      <c r="AQL2" s="240"/>
      <c r="AQM2" s="240"/>
      <c r="AQN2" s="240"/>
      <c r="AQO2" s="240"/>
      <c r="AQP2" s="240"/>
      <c r="AQQ2" s="240"/>
      <c r="AQR2" s="240"/>
      <c r="AQS2" s="240"/>
      <c r="AQT2" s="240"/>
      <c r="AQU2" s="240"/>
      <c r="AQV2" s="240"/>
      <c r="AQW2" s="240"/>
      <c r="AQX2" s="240"/>
      <c r="AQY2" s="240"/>
      <c r="AQZ2" s="240"/>
      <c r="ARA2" s="240"/>
      <c r="ARB2" s="240"/>
      <c r="ARC2" s="240"/>
      <c r="ARD2" s="240"/>
      <c r="ARE2" s="240"/>
      <c r="ARF2" s="240"/>
      <c r="ARG2" s="240"/>
      <c r="ARH2" s="240"/>
      <c r="ARI2" s="240"/>
      <c r="ARJ2" s="240"/>
      <c r="ARK2" s="240"/>
      <c r="ARL2" s="240"/>
      <c r="ARM2" s="240"/>
      <c r="ARN2" s="240"/>
      <c r="ARO2" s="240"/>
      <c r="ARP2" s="240"/>
      <c r="ARQ2" s="240"/>
      <c r="ARR2" s="240"/>
      <c r="ARS2" s="240"/>
      <c r="ART2" s="240"/>
      <c r="ARU2" s="240"/>
      <c r="ARV2" s="240"/>
      <c r="ARW2" s="240"/>
      <c r="ARX2" s="240"/>
      <c r="ARY2" s="240"/>
      <c r="ARZ2" s="240"/>
      <c r="ASA2" s="240"/>
      <c r="ASB2" s="240"/>
      <c r="ASC2" s="240"/>
      <c r="ASD2" s="240"/>
      <c r="ASE2" s="240"/>
      <c r="ASF2" s="240"/>
      <c r="ASG2" s="240"/>
      <c r="ASH2" s="240"/>
      <c r="ASI2" s="240"/>
      <c r="ASJ2" s="240"/>
      <c r="ASK2" s="240"/>
      <c r="ASL2" s="240"/>
      <c r="ASM2" s="240"/>
      <c r="ASN2" s="240"/>
      <c r="ASO2" s="240"/>
      <c r="ASP2" s="240"/>
      <c r="ASQ2" s="240"/>
      <c r="ASR2" s="240"/>
      <c r="ASS2" s="240"/>
      <c r="AST2" s="240"/>
      <c r="ASU2" s="240"/>
      <c r="ASV2" s="240"/>
      <c r="ASW2" s="240"/>
      <c r="ASX2" s="240"/>
      <c r="ASY2" s="240"/>
      <c r="ASZ2" s="240"/>
      <c r="ATA2" s="240"/>
      <c r="ATB2" s="240"/>
      <c r="ATC2" s="240"/>
      <c r="ATD2" s="240"/>
      <c r="ATE2" s="240"/>
      <c r="ATF2" s="240"/>
      <c r="ATG2" s="240"/>
      <c r="ATH2" s="240"/>
      <c r="ATI2" s="240"/>
      <c r="ATJ2" s="240"/>
      <c r="ATK2" s="240"/>
      <c r="ATL2" s="240"/>
      <c r="ATM2" s="240"/>
      <c r="ATN2" s="240"/>
      <c r="ATO2" s="240"/>
      <c r="ATP2" s="240"/>
      <c r="ATQ2" s="240"/>
      <c r="ATR2" s="240"/>
      <c r="ATS2" s="240"/>
      <c r="ATT2" s="240"/>
      <c r="ATU2" s="240"/>
      <c r="ATV2" s="240"/>
      <c r="ATW2" s="240"/>
      <c r="ATX2" s="240"/>
      <c r="ATY2" s="240"/>
      <c r="ATZ2" s="240"/>
      <c r="AUA2" s="240"/>
      <c r="AUB2" s="240"/>
      <c r="AUC2" s="240"/>
      <c r="AUD2" s="240"/>
      <c r="AUE2" s="240"/>
      <c r="AUF2" s="240"/>
      <c r="AUG2" s="240"/>
      <c r="AUH2" s="240"/>
      <c r="AUI2" s="240"/>
      <c r="AUJ2" s="240"/>
      <c r="AUK2" s="240"/>
      <c r="AUL2" s="240"/>
      <c r="AUM2" s="240"/>
      <c r="AUN2" s="240"/>
      <c r="AUO2" s="240"/>
      <c r="AUP2" s="240"/>
      <c r="AUQ2" s="240"/>
      <c r="AUR2" s="240"/>
      <c r="AUS2" s="240"/>
      <c r="AUT2" s="240"/>
      <c r="AUU2" s="240"/>
      <c r="AUV2" s="240"/>
      <c r="AUW2" s="240"/>
      <c r="AUX2" s="240"/>
      <c r="AUY2" s="240"/>
      <c r="AUZ2" s="240"/>
      <c r="AVA2" s="240"/>
      <c r="AVB2" s="240"/>
      <c r="AVC2" s="240"/>
      <c r="AVD2" s="240"/>
      <c r="AVE2" s="240"/>
      <c r="AVF2" s="240"/>
      <c r="AVG2" s="240"/>
      <c r="AVH2" s="240"/>
      <c r="AVI2" s="240"/>
      <c r="AVJ2" s="240"/>
      <c r="AVK2" s="240"/>
      <c r="AVL2" s="240"/>
      <c r="AVM2" s="240"/>
      <c r="AVN2" s="240"/>
      <c r="AVO2" s="240"/>
      <c r="AVP2" s="240"/>
      <c r="AVQ2" s="240"/>
      <c r="AVR2" s="240"/>
      <c r="AVS2" s="240"/>
      <c r="AVT2" s="240"/>
      <c r="AVU2" s="240"/>
      <c r="AVV2" s="240"/>
      <c r="AVW2" s="240"/>
      <c r="AVX2" s="240"/>
      <c r="AVY2" s="240"/>
      <c r="AVZ2" s="240"/>
      <c r="AWA2" s="240"/>
      <c r="AWB2" s="240"/>
      <c r="AWC2" s="240"/>
      <c r="AWD2" s="240"/>
      <c r="AWE2" s="240"/>
      <c r="AWF2" s="240"/>
      <c r="AWG2" s="240"/>
      <c r="AWH2" s="240"/>
      <c r="AWI2" s="240"/>
      <c r="AWJ2" s="240"/>
      <c r="AWK2" s="240"/>
      <c r="AWL2" s="240"/>
      <c r="AWM2" s="240"/>
      <c r="AWN2" s="240"/>
      <c r="AWO2" s="240"/>
      <c r="AWP2" s="240"/>
      <c r="AWQ2" s="240"/>
      <c r="AWR2" s="240"/>
      <c r="AWS2" s="240"/>
      <c r="AWT2" s="240"/>
      <c r="AWU2" s="240"/>
      <c r="AWV2" s="240"/>
      <c r="AWW2" s="240"/>
      <c r="AWX2" s="240"/>
      <c r="AWY2" s="240"/>
      <c r="AWZ2" s="240"/>
      <c r="AXA2" s="240"/>
      <c r="AXB2" s="240"/>
      <c r="AXC2" s="240"/>
      <c r="AXD2" s="240"/>
      <c r="AXE2" s="240"/>
      <c r="AXF2" s="240"/>
      <c r="AXG2" s="240"/>
      <c r="AXH2" s="240"/>
      <c r="AXI2" s="240"/>
      <c r="AXJ2" s="240"/>
      <c r="AXK2" s="240"/>
      <c r="AXL2" s="240"/>
      <c r="AXM2" s="240"/>
      <c r="AXN2" s="240"/>
      <c r="AXO2" s="240"/>
      <c r="AXP2" s="240"/>
      <c r="AXQ2" s="240"/>
      <c r="AXR2" s="240"/>
      <c r="AXS2" s="240"/>
      <c r="AXT2" s="240"/>
      <c r="AXU2" s="240"/>
      <c r="AXV2" s="240"/>
      <c r="AXW2" s="240"/>
      <c r="AXX2" s="240"/>
      <c r="AXY2" s="240"/>
      <c r="AXZ2" s="240"/>
      <c r="AYA2" s="240"/>
      <c r="AYB2" s="240"/>
      <c r="AYC2" s="240"/>
      <c r="AYD2" s="240"/>
      <c r="AYE2" s="240"/>
      <c r="AYF2" s="240"/>
      <c r="AYG2" s="240"/>
      <c r="AYH2" s="240"/>
      <c r="AYI2" s="240"/>
      <c r="AYJ2" s="240"/>
      <c r="AYK2" s="240"/>
      <c r="AYL2" s="240"/>
      <c r="AYM2" s="240"/>
      <c r="AYN2" s="240"/>
      <c r="AYO2" s="240"/>
      <c r="AYP2" s="240"/>
      <c r="AYQ2" s="240"/>
      <c r="AYR2" s="240"/>
      <c r="AYS2" s="240"/>
      <c r="AYT2" s="240"/>
      <c r="AYU2" s="240"/>
      <c r="AYV2" s="240"/>
      <c r="AYW2" s="240"/>
      <c r="AYX2" s="240"/>
      <c r="AYY2" s="240"/>
      <c r="AYZ2" s="240"/>
      <c r="AZA2" s="240"/>
      <c r="AZB2" s="240"/>
      <c r="AZC2" s="240"/>
      <c r="AZD2" s="240"/>
      <c r="AZE2" s="240"/>
      <c r="AZF2" s="240"/>
      <c r="AZG2" s="240"/>
      <c r="AZH2" s="240"/>
      <c r="AZI2" s="240"/>
      <c r="AZJ2" s="240"/>
      <c r="AZK2" s="240"/>
      <c r="AZL2" s="240"/>
      <c r="AZM2" s="240"/>
      <c r="AZN2" s="240"/>
      <c r="AZO2" s="240"/>
      <c r="AZP2" s="240"/>
      <c r="AZQ2" s="240"/>
      <c r="AZR2" s="240"/>
      <c r="AZS2" s="240"/>
      <c r="AZT2" s="240"/>
      <c r="AZU2" s="240"/>
      <c r="AZV2" s="240"/>
      <c r="AZW2" s="240"/>
      <c r="AZX2" s="240"/>
      <c r="AZY2" s="240"/>
      <c r="AZZ2" s="240"/>
      <c r="BAA2" s="240"/>
      <c r="BAB2" s="240"/>
      <c r="BAC2" s="240"/>
      <c r="BAD2" s="240"/>
      <c r="BAE2" s="240"/>
      <c r="BAF2" s="240"/>
      <c r="BAG2" s="240"/>
      <c r="BAH2" s="240"/>
      <c r="BAI2" s="240"/>
      <c r="BAJ2" s="240"/>
      <c r="BAK2" s="240"/>
      <c r="BAL2" s="240"/>
      <c r="BAM2" s="240"/>
      <c r="BAN2" s="240"/>
      <c r="BAO2" s="240"/>
      <c r="BAP2" s="240"/>
      <c r="BAQ2" s="240"/>
      <c r="BAR2" s="240"/>
      <c r="BAS2" s="240"/>
      <c r="BAT2" s="240"/>
      <c r="BAU2" s="240"/>
      <c r="BAV2" s="240"/>
      <c r="BAW2" s="240"/>
      <c r="BAX2" s="240"/>
      <c r="BAY2" s="240"/>
      <c r="BAZ2" s="240"/>
      <c r="BBA2" s="240"/>
      <c r="BBB2" s="240"/>
      <c r="BBC2" s="240"/>
      <c r="BBD2" s="240"/>
      <c r="BBE2" s="240"/>
      <c r="BBF2" s="240"/>
      <c r="BBG2" s="240"/>
      <c r="BBH2" s="240"/>
      <c r="BBI2" s="240"/>
      <c r="BBJ2" s="240"/>
      <c r="BBK2" s="240"/>
      <c r="BBL2" s="240"/>
      <c r="BBM2" s="240"/>
      <c r="BBN2" s="240"/>
      <c r="BBO2" s="240"/>
      <c r="BBP2" s="240"/>
      <c r="BBQ2" s="240"/>
      <c r="BBR2" s="240"/>
      <c r="BBS2" s="240"/>
      <c r="BBT2" s="240"/>
      <c r="BBU2" s="240"/>
      <c r="BBV2" s="240"/>
      <c r="BBW2" s="240"/>
      <c r="BBX2" s="240"/>
      <c r="BBY2" s="240"/>
      <c r="BBZ2" s="240"/>
      <c r="BCA2" s="240"/>
      <c r="BCB2" s="240"/>
      <c r="BCC2" s="240"/>
      <c r="BCD2" s="240"/>
      <c r="BCE2" s="240"/>
      <c r="BCF2" s="240"/>
      <c r="BCG2" s="240"/>
      <c r="BCH2" s="240"/>
      <c r="BCI2" s="240"/>
      <c r="BCJ2" s="240"/>
      <c r="BCK2" s="240"/>
      <c r="BCL2" s="240"/>
      <c r="BCM2" s="240"/>
      <c r="BCN2" s="240"/>
      <c r="BCO2" s="240"/>
      <c r="BCP2" s="240"/>
      <c r="BCQ2" s="240"/>
      <c r="BCR2" s="240"/>
      <c r="BCS2" s="240"/>
      <c r="BCT2" s="240"/>
      <c r="BCU2" s="240"/>
      <c r="BCV2" s="240"/>
      <c r="BCW2" s="240"/>
      <c r="BCX2" s="240"/>
      <c r="BCY2" s="240"/>
      <c r="BCZ2" s="240"/>
      <c r="BDA2" s="240"/>
      <c r="BDB2" s="240"/>
      <c r="BDC2" s="240"/>
      <c r="BDD2" s="240"/>
      <c r="BDE2" s="240"/>
      <c r="BDF2" s="240"/>
      <c r="BDG2" s="240"/>
      <c r="BDH2" s="240"/>
      <c r="BDI2" s="240"/>
      <c r="BDJ2" s="240"/>
      <c r="BDK2" s="240"/>
      <c r="BDL2" s="240"/>
      <c r="BDM2" s="240"/>
      <c r="BDN2" s="240"/>
      <c r="BDO2" s="240"/>
      <c r="BDP2" s="240"/>
      <c r="BDQ2" s="240"/>
      <c r="BDR2" s="240"/>
      <c r="BDS2" s="240"/>
      <c r="BDT2" s="240"/>
      <c r="BDU2" s="240"/>
      <c r="BDV2" s="240"/>
      <c r="BDW2" s="240"/>
      <c r="BDX2" s="240"/>
      <c r="BDY2" s="240"/>
      <c r="BDZ2" s="240"/>
      <c r="BEA2" s="240"/>
      <c r="BEB2" s="240"/>
      <c r="BEC2" s="240"/>
      <c r="BED2" s="240"/>
      <c r="BEE2" s="240"/>
      <c r="BEF2" s="240"/>
      <c r="BEG2" s="240"/>
      <c r="BEH2" s="240"/>
      <c r="BEI2" s="240"/>
      <c r="BEJ2" s="240"/>
      <c r="BEK2" s="240"/>
      <c r="BEL2" s="240"/>
      <c r="BEM2" s="240"/>
      <c r="BEN2" s="240"/>
      <c r="BEO2" s="240"/>
      <c r="BEP2" s="240"/>
      <c r="BEQ2" s="240"/>
      <c r="BER2" s="240"/>
      <c r="BES2" s="240"/>
      <c r="BET2" s="240"/>
      <c r="BEU2" s="240"/>
      <c r="BEV2" s="240"/>
      <c r="BEW2" s="240"/>
      <c r="BEX2" s="240"/>
      <c r="BEY2" s="240"/>
      <c r="BEZ2" s="240"/>
      <c r="BFA2" s="240"/>
      <c r="BFB2" s="240"/>
      <c r="BFC2" s="240"/>
      <c r="BFD2" s="240"/>
      <c r="BFE2" s="240"/>
      <c r="BFF2" s="240"/>
      <c r="BFG2" s="240"/>
      <c r="BFH2" s="240"/>
      <c r="BFI2" s="240"/>
      <c r="BFJ2" s="240"/>
      <c r="BFK2" s="240"/>
      <c r="BFL2" s="240"/>
      <c r="BFM2" s="240"/>
      <c r="BFN2" s="240"/>
      <c r="BFO2" s="240"/>
      <c r="BFP2" s="240"/>
      <c r="BFQ2" s="240"/>
      <c r="BFR2" s="240"/>
      <c r="BFS2" s="240"/>
      <c r="BFT2" s="240"/>
      <c r="BFU2" s="240"/>
      <c r="BFV2" s="240"/>
      <c r="BFW2" s="240"/>
      <c r="BFX2" s="240"/>
      <c r="BFY2" s="240"/>
      <c r="BFZ2" s="240"/>
      <c r="BGA2" s="240"/>
      <c r="BGB2" s="240"/>
      <c r="BGC2" s="240"/>
      <c r="BGD2" s="240"/>
      <c r="BGE2" s="240"/>
      <c r="BGF2" s="240"/>
      <c r="BGG2" s="240"/>
      <c r="BGH2" s="240"/>
      <c r="BGI2" s="240"/>
      <c r="BGJ2" s="240"/>
      <c r="BGK2" s="240"/>
      <c r="BGL2" s="240"/>
      <c r="BGM2" s="240"/>
      <c r="BGN2" s="240"/>
      <c r="BGO2" s="240"/>
      <c r="BGP2" s="240"/>
      <c r="BGQ2" s="240"/>
      <c r="BGR2" s="240"/>
      <c r="BGS2" s="240"/>
      <c r="BGT2" s="240"/>
      <c r="BGU2" s="240"/>
      <c r="BGV2" s="240"/>
      <c r="BGW2" s="240"/>
      <c r="BGX2" s="240"/>
      <c r="BGY2" s="240"/>
      <c r="BGZ2" s="240"/>
      <c r="BHA2" s="240"/>
      <c r="BHB2" s="240"/>
      <c r="BHC2" s="240"/>
      <c r="BHD2" s="240"/>
      <c r="BHE2" s="240"/>
      <c r="BHF2" s="240"/>
      <c r="BHG2" s="240"/>
      <c r="BHH2" s="240"/>
      <c r="BHI2" s="240"/>
      <c r="BHJ2" s="240"/>
      <c r="BHK2" s="240"/>
      <c r="BHL2" s="240"/>
      <c r="BHM2" s="240"/>
      <c r="BHN2" s="240"/>
      <c r="BHO2" s="240"/>
      <c r="BHP2" s="240"/>
      <c r="BHQ2" s="240"/>
      <c r="BHR2" s="240"/>
      <c r="BHS2" s="240"/>
      <c r="BHT2" s="240"/>
      <c r="BHU2" s="240"/>
      <c r="BHV2" s="240"/>
      <c r="BHW2" s="240"/>
      <c r="BHX2" s="240"/>
      <c r="BHY2" s="240"/>
      <c r="BHZ2" s="240"/>
      <c r="BIA2" s="240"/>
      <c r="BIB2" s="240"/>
      <c r="BIC2" s="240"/>
      <c r="BID2" s="240"/>
      <c r="BIE2" s="240"/>
      <c r="BIF2" s="240"/>
      <c r="BIG2" s="240"/>
      <c r="BIH2" s="240"/>
      <c r="BII2" s="240"/>
      <c r="BIJ2" s="240"/>
      <c r="BIK2" s="240"/>
      <c r="BIL2" s="240"/>
      <c r="BIM2" s="240"/>
      <c r="BIN2" s="240"/>
      <c r="BIO2" s="240"/>
      <c r="BIP2" s="240"/>
      <c r="BIQ2" s="240"/>
      <c r="BIR2" s="240"/>
      <c r="BIS2" s="240"/>
      <c r="BIT2" s="240"/>
      <c r="BIU2" s="240"/>
      <c r="BIV2" s="240"/>
      <c r="BIW2" s="240"/>
      <c r="BIX2" s="240"/>
      <c r="BIY2" s="240"/>
      <c r="BIZ2" s="240"/>
      <c r="BJA2" s="240"/>
      <c r="BJB2" s="240"/>
      <c r="BJC2" s="240"/>
      <c r="BJD2" s="240"/>
      <c r="BJE2" s="240"/>
      <c r="BJF2" s="240"/>
      <c r="BJG2" s="240"/>
      <c r="BJH2" s="240"/>
      <c r="BJI2" s="240"/>
      <c r="BJJ2" s="240"/>
      <c r="BJK2" s="240"/>
      <c r="BJL2" s="240"/>
      <c r="BJM2" s="240"/>
      <c r="BJN2" s="240"/>
      <c r="BJO2" s="240"/>
      <c r="BJP2" s="240"/>
      <c r="BJQ2" s="240"/>
      <c r="BJR2" s="240"/>
      <c r="BJS2" s="240"/>
      <c r="BJT2" s="240"/>
      <c r="BJU2" s="240"/>
      <c r="BJV2" s="240"/>
      <c r="BJW2" s="240"/>
      <c r="BJX2" s="240"/>
      <c r="BJY2" s="240"/>
      <c r="BJZ2" s="240"/>
      <c r="BKA2" s="240"/>
      <c r="BKB2" s="240"/>
      <c r="BKC2" s="240"/>
      <c r="BKD2" s="240"/>
      <c r="BKE2" s="240"/>
      <c r="BKF2" s="240"/>
      <c r="BKG2" s="240"/>
      <c r="BKH2" s="240"/>
      <c r="BKI2" s="240"/>
      <c r="BKJ2" s="240"/>
      <c r="BKK2" s="240"/>
      <c r="BKL2" s="240"/>
      <c r="BKM2" s="240"/>
      <c r="BKN2" s="240"/>
      <c r="BKO2" s="240"/>
      <c r="BKP2" s="240"/>
      <c r="BKQ2" s="240"/>
      <c r="BKR2" s="240"/>
      <c r="BKS2" s="240"/>
      <c r="BKT2" s="240"/>
      <c r="BKU2" s="240"/>
      <c r="BKV2" s="240"/>
      <c r="BKW2" s="240"/>
      <c r="BKX2" s="240"/>
      <c r="BKY2" s="240"/>
      <c r="BKZ2" s="240"/>
      <c r="BLA2" s="240"/>
      <c r="BLB2" s="240"/>
      <c r="BLC2" s="240"/>
      <c r="BLD2" s="240"/>
      <c r="BLE2" s="240"/>
      <c r="BLF2" s="240"/>
      <c r="BLG2" s="240"/>
      <c r="BLH2" s="240"/>
      <c r="BLI2" s="240"/>
      <c r="BLJ2" s="240"/>
      <c r="BLK2" s="240"/>
      <c r="BLL2" s="240"/>
      <c r="BLM2" s="240"/>
      <c r="BLN2" s="240"/>
      <c r="BLO2" s="240"/>
      <c r="BLP2" s="240"/>
      <c r="BLQ2" s="240"/>
      <c r="BLR2" s="240"/>
      <c r="BLS2" s="240"/>
      <c r="BLT2" s="240"/>
      <c r="BLU2" s="240"/>
      <c r="BLV2" s="240"/>
      <c r="BLW2" s="240"/>
      <c r="BLX2" s="240"/>
      <c r="BLY2" s="240"/>
      <c r="BLZ2" s="240"/>
      <c r="BMA2" s="240"/>
      <c r="BMB2" s="240"/>
      <c r="BMC2" s="240"/>
      <c r="BMD2" s="240"/>
      <c r="BME2" s="240"/>
      <c r="BMF2" s="240"/>
      <c r="BMG2" s="240"/>
      <c r="BMH2" s="240"/>
      <c r="BMI2" s="240"/>
      <c r="BMJ2" s="240"/>
      <c r="BMK2" s="240"/>
      <c r="BML2" s="240"/>
      <c r="BMM2" s="240"/>
      <c r="BMN2" s="240"/>
      <c r="BMO2" s="240"/>
      <c r="BMP2" s="240"/>
      <c r="BMQ2" s="240"/>
      <c r="BMR2" s="240"/>
      <c r="BMS2" s="240"/>
      <c r="BMT2" s="240"/>
      <c r="BMU2" s="240"/>
      <c r="BMV2" s="240"/>
      <c r="BMW2" s="240"/>
      <c r="BMX2" s="240"/>
      <c r="BMY2" s="240"/>
      <c r="BMZ2" s="240"/>
      <c r="BNA2" s="240"/>
      <c r="BNB2" s="240"/>
      <c r="BNC2" s="240"/>
      <c r="BND2" s="240"/>
      <c r="BNE2" s="240"/>
      <c r="BNF2" s="240"/>
      <c r="BNG2" s="240"/>
      <c r="BNH2" s="240"/>
      <c r="BNI2" s="240"/>
      <c r="BNJ2" s="240"/>
      <c r="BNK2" s="240"/>
      <c r="BNL2" s="240"/>
      <c r="BNM2" s="240"/>
      <c r="BNN2" s="240"/>
      <c r="BNO2" s="240"/>
      <c r="BNP2" s="240"/>
      <c r="BNQ2" s="240"/>
      <c r="BNR2" s="240"/>
      <c r="BNS2" s="240"/>
      <c r="BNT2" s="240"/>
      <c r="BNU2" s="240"/>
      <c r="BNV2" s="240"/>
      <c r="BNW2" s="240"/>
      <c r="BNX2" s="240"/>
      <c r="BNY2" s="240"/>
      <c r="BNZ2" s="240"/>
      <c r="BOA2" s="240"/>
      <c r="BOB2" s="240"/>
      <c r="BOC2" s="240"/>
      <c r="BOD2" s="240"/>
      <c r="BOE2" s="240"/>
      <c r="BOF2" s="240"/>
      <c r="BOG2" s="240"/>
      <c r="BOH2" s="240"/>
      <c r="BOI2" s="240"/>
      <c r="BOJ2" s="240"/>
      <c r="BOK2" s="240"/>
      <c r="BOL2" s="240"/>
      <c r="BOM2" s="240"/>
      <c r="BON2" s="240"/>
      <c r="BOO2" s="240"/>
      <c r="BOP2" s="240"/>
      <c r="BOQ2" s="240"/>
      <c r="BOR2" s="240"/>
      <c r="BOS2" s="240"/>
      <c r="BOT2" s="240"/>
      <c r="BOU2" s="240"/>
      <c r="BOV2" s="240"/>
      <c r="BOW2" s="240"/>
      <c r="BOX2" s="240"/>
      <c r="BOY2" s="240"/>
      <c r="BOZ2" s="240"/>
      <c r="BPA2" s="240"/>
      <c r="BPB2" s="240"/>
      <c r="BPC2" s="240"/>
      <c r="BPD2" s="240"/>
      <c r="BPE2" s="240"/>
      <c r="BPF2" s="240"/>
      <c r="BPG2" s="240"/>
      <c r="BPH2" s="240"/>
      <c r="BPI2" s="240"/>
      <c r="BPJ2" s="240"/>
      <c r="BPK2" s="240"/>
      <c r="BPL2" s="240"/>
      <c r="BPM2" s="240"/>
      <c r="BPN2" s="240"/>
      <c r="BPO2" s="240"/>
      <c r="BPP2" s="240"/>
      <c r="BPQ2" s="240"/>
      <c r="BPR2" s="240"/>
      <c r="BPS2" s="240"/>
      <c r="BPT2" s="240"/>
      <c r="BPU2" s="240"/>
      <c r="BPV2" s="240"/>
      <c r="BPW2" s="240"/>
      <c r="BPX2" s="240"/>
      <c r="BPY2" s="240"/>
      <c r="BPZ2" s="240"/>
      <c r="BQA2" s="240"/>
      <c r="BQB2" s="240"/>
      <c r="BQC2" s="240"/>
      <c r="BQD2" s="240"/>
      <c r="BQE2" s="240"/>
      <c r="BQF2" s="240"/>
      <c r="BQG2" s="240"/>
      <c r="BQH2" s="240"/>
      <c r="BQI2" s="240"/>
      <c r="BQJ2" s="240"/>
      <c r="BQK2" s="240"/>
      <c r="BQL2" s="240"/>
      <c r="BQM2" s="240"/>
      <c r="BQN2" s="240"/>
      <c r="BQO2" s="240"/>
      <c r="BQP2" s="240"/>
      <c r="BQQ2" s="240"/>
      <c r="BQR2" s="240"/>
      <c r="BQS2" s="240"/>
      <c r="BQT2" s="240"/>
      <c r="BQU2" s="240"/>
      <c r="BQV2" s="240"/>
      <c r="BQW2" s="240"/>
      <c r="BQX2" s="240"/>
      <c r="BQY2" s="240"/>
      <c r="BQZ2" s="240"/>
      <c r="BRA2" s="240"/>
      <c r="BRB2" s="240"/>
      <c r="BRC2" s="240"/>
      <c r="BRD2" s="240"/>
      <c r="BRE2" s="240"/>
      <c r="BRF2" s="240"/>
      <c r="BRG2" s="240"/>
      <c r="BRH2" s="240"/>
      <c r="BRI2" s="240"/>
      <c r="BRJ2" s="240"/>
      <c r="BRK2" s="240"/>
      <c r="BRL2" s="240"/>
      <c r="BRM2" s="240"/>
      <c r="BRN2" s="240"/>
      <c r="BRO2" s="240"/>
      <c r="BRP2" s="240"/>
      <c r="BRQ2" s="240"/>
      <c r="BRR2" s="240"/>
      <c r="BRS2" s="240"/>
      <c r="BRT2" s="240"/>
      <c r="BRU2" s="240"/>
      <c r="BRV2" s="240"/>
      <c r="BRW2" s="240"/>
      <c r="BRX2" s="240"/>
      <c r="BRY2" s="240"/>
      <c r="BRZ2" s="240"/>
      <c r="BSA2" s="240"/>
      <c r="BSB2" s="240"/>
      <c r="BSC2" s="240"/>
      <c r="BSD2" s="240"/>
      <c r="BSE2" s="240"/>
      <c r="BSF2" s="240"/>
      <c r="BSG2" s="240"/>
      <c r="BSH2" s="240"/>
      <c r="BSI2" s="240"/>
      <c r="BSJ2" s="240"/>
      <c r="BSK2" s="240"/>
      <c r="BSL2" s="240"/>
      <c r="BSM2" s="240"/>
      <c r="BSN2" s="240"/>
      <c r="BSO2" s="240"/>
      <c r="BSP2" s="240"/>
      <c r="BSQ2" s="240"/>
      <c r="BSR2" s="240"/>
      <c r="BSS2" s="240"/>
      <c r="BST2" s="240"/>
      <c r="BSU2" s="240"/>
      <c r="BSV2" s="240"/>
      <c r="BSW2" s="240"/>
      <c r="BSX2" s="240"/>
      <c r="BSY2" s="240"/>
      <c r="BSZ2" s="240"/>
      <c r="BTA2" s="240"/>
      <c r="BTB2" s="240"/>
      <c r="BTC2" s="240"/>
      <c r="BTD2" s="240"/>
      <c r="BTE2" s="240"/>
      <c r="BTF2" s="240"/>
      <c r="BTG2" s="240"/>
      <c r="BTH2" s="240"/>
      <c r="BTI2" s="240"/>
      <c r="BTJ2" s="240"/>
      <c r="BTK2" s="240"/>
      <c r="BTL2" s="240"/>
      <c r="BTM2" s="240"/>
      <c r="BTN2" s="240"/>
      <c r="BTO2" s="240"/>
      <c r="BTP2" s="240"/>
      <c r="BTQ2" s="240"/>
      <c r="BTR2" s="240"/>
      <c r="BTS2" s="240"/>
      <c r="BTT2" s="240"/>
      <c r="BTU2" s="240"/>
      <c r="BTV2" s="240"/>
      <c r="BTW2" s="240"/>
      <c r="BTX2" s="240"/>
      <c r="BTY2" s="240"/>
      <c r="BTZ2" s="240"/>
      <c r="BUA2" s="240"/>
      <c r="BUB2" s="240"/>
      <c r="BUC2" s="240"/>
      <c r="BUD2" s="240"/>
      <c r="BUE2" s="240"/>
      <c r="BUF2" s="240"/>
      <c r="BUG2" s="240"/>
      <c r="BUH2" s="240"/>
      <c r="BUI2" s="240"/>
      <c r="BUJ2" s="240"/>
      <c r="BUK2" s="240"/>
      <c r="BUL2" s="240"/>
      <c r="BUM2" s="240"/>
      <c r="BUN2" s="240"/>
      <c r="BUO2" s="240"/>
      <c r="BUP2" s="240"/>
      <c r="BUQ2" s="240"/>
      <c r="BUR2" s="240"/>
      <c r="BUS2" s="240"/>
      <c r="BUT2" s="240"/>
      <c r="BUU2" s="240"/>
      <c r="BUV2" s="240"/>
      <c r="BUW2" s="240"/>
      <c r="BUX2" s="240"/>
      <c r="BUY2" s="240"/>
      <c r="BUZ2" s="240"/>
      <c r="BVA2" s="240"/>
      <c r="BVB2" s="240"/>
      <c r="BVC2" s="240"/>
      <c r="BVD2" s="240"/>
      <c r="BVE2" s="240"/>
      <c r="BVF2" s="240"/>
      <c r="BVG2" s="240"/>
      <c r="BVH2" s="240"/>
      <c r="BVI2" s="240"/>
      <c r="BVJ2" s="240"/>
      <c r="BVK2" s="240"/>
      <c r="BVL2" s="240"/>
      <c r="BVM2" s="240"/>
      <c r="BVN2" s="240"/>
      <c r="BVO2" s="240"/>
      <c r="BVP2" s="240"/>
      <c r="BVQ2" s="240"/>
      <c r="BVR2" s="240"/>
      <c r="BVS2" s="240"/>
      <c r="BVT2" s="240"/>
      <c r="BVU2" s="240"/>
      <c r="BVV2" s="240"/>
      <c r="BVW2" s="240"/>
      <c r="BVX2" s="240"/>
      <c r="BVY2" s="240"/>
      <c r="BVZ2" s="240"/>
      <c r="BWA2" s="240"/>
      <c r="BWB2" s="240"/>
      <c r="BWC2" s="240"/>
      <c r="BWD2" s="240"/>
      <c r="BWE2" s="240"/>
      <c r="BWF2" s="240"/>
      <c r="BWG2" s="240"/>
      <c r="BWH2" s="240"/>
      <c r="BWI2" s="240"/>
      <c r="BWJ2" s="240"/>
      <c r="BWK2" s="240"/>
      <c r="BWL2" s="240"/>
      <c r="BWM2" s="240"/>
      <c r="BWN2" s="240"/>
      <c r="BWO2" s="240"/>
      <c r="BWP2" s="240"/>
      <c r="BWQ2" s="240"/>
      <c r="BWR2" s="240"/>
      <c r="BWS2" s="240"/>
      <c r="BWT2" s="240"/>
      <c r="BWU2" s="240"/>
      <c r="BWV2" s="240"/>
      <c r="BWW2" s="240"/>
      <c r="BWX2" s="240"/>
      <c r="BWY2" s="240"/>
      <c r="BWZ2" s="240"/>
      <c r="BXA2" s="240"/>
      <c r="BXB2" s="240"/>
      <c r="BXC2" s="240"/>
      <c r="BXD2" s="240"/>
      <c r="BXE2" s="240"/>
      <c r="BXF2" s="240"/>
      <c r="BXG2" s="240"/>
      <c r="BXH2" s="240"/>
      <c r="BXI2" s="240"/>
      <c r="BXJ2" s="240"/>
      <c r="BXK2" s="240"/>
      <c r="BXL2" s="240"/>
      <c r="BXM2" s="240"/>
      <c r="BXN2" s="240"/>
      <c r="BXO2" s="240"/>
      <c r="BXP2" s="240"/>
      <c r="BXQ2" s="240"/>
      <c r="BXR2" s="240"/>
      <c r="BXS2" s="240"/>
      <c r="BXT2" s="240"/>
      <c r="BXU2" s="240"/>
      <c r="BXV2" s="240"/>
      <c r="BXW2" s="240"/>
      <c r="BXX2" s="240"/>
      <c r="BXY2" s="240"/>
      <c r="BXZ2" s="240"/>
      <c r="BYA2" s="240"/>
      <c r="BYB2" s="240"/>
      <c r="BYC2" s="240"/>
      <c r="BYD2" s="240"/>
      <c r="BYE2" s="240"/>
      <c r="BYF2" s="240"/>
      <c r="BYG2" s="240"/>
      <c r="BYH2" s="240"/>
      <c r="BYI2" s="240"/>
      <c r="BYJ2" s="240"/>
      <c r="BYK2" s="240"/>
      <c r="BYL2" s="240"/>
      <c r="BYM2" s="240"/>
      <c r="BYN2" s="240"/>
      <c r="BYO2" s="240"/>
      <c r="BYP2" s="240"/>
      <c r="BYQ2" s="240"/>
      <c r="BYR2" s="240"/>
      <c r="BYS2" s="240"/>
      <c r="BYT2" s="240"/>
      <c r="BYU2" s="240"/>
      <c r="BYV2" s="240"/>
      <c r="BYW2" s="240"/>
      <c r="BYX2" s="240"/>
      <c r="BYY2" s="240"/>
      <c r="BYZ2" s="240"/>
      <c r="BZA2" s="240"/>
      <c r="BZB2" s="240"/>
      <c r="BZC2" s="240"/>
      <c r="BZD2" s="240"/>
      <c r="BZE2" s="240"/>
      <c r="BZF2" s="240"/>
      <c r="BZG2" s="240"/>
      <c r="BZH2" s="240"/>
      <c r="BZI2" s="240"/>
      <c r="BZJ2" s="240"/>
      <c r="BZK2" s="240"/>
      <c r="BZL2" s="240"/>
      <c r="BZM2" s="240"/>
      <c r="BZN2" s="240"/>
      <c r="BZO2" s="240"/>
      <c r="BZP2" s="240"/>
      <c r="BZQ2" s="240"/>
      <c r="BZR2" s="240"/>
      <c r="BZS2" s="240"/>
      <c r="BZT2" s="240"/>
      <c r="BZU2" s="240"/>
      <c r="BZV2" s="240"/>
      <c r="BZW2" s="240"/>
      <c r="BZX2" s="240"/>
      <c r="BZY2" s="240"/>
      <c r="BZZ2" s="240"/>
      <c r="CAA2" s="240"/>
      <c r="CAB2" s="240"/>
      <c r="CAC2" s="240"/>
      <c r="CAD2" s="240"/>
      <c r="CAE2" s="240"/>
      <c r="CAF2" s="240"/>
      <c r="CAG2" s="240"/>
      <c r="CAH2" s="240"/>
      <c r="CAI2" s="240"/>
      <c r="CAJ2" s="240"/>
      <c r="CAK2" s="240"/>
      <c r="CAL2" s="240"/>
      <c r="CAM2" s="240"/>
      <c r="CAN2" s="240"/>
      <c r="CAO2" s="240"/>
      <c r="CAP2" s="240"/>
      <c r="CAQ2" s="240"/>
      <c r="CAR2" s="240"/>
      <c r="CAS2" s="240"/>
      <c r="CAT2" s="240"/>
      <c r="CAU2" s="240"/>
      <c r="CAV2" s="240"/>
      <c r="CAW2" s="240"/>
      <c r="CAX2" s="240"/>
      <c r="CAY2" s="240"/>
      <c r="CAZ2" s="240"/>
      <c r="CBA2" s="240"/>
      <c r="CBB2" s="240"/>
      <c r="CBC2" s="240"/>
      <c r="CBD2" s="240"/>
      <c r="CBE2" s="240"/>
      <c r="CBF2" s="240"/>
      <c r="CBG2" s="240"/>
      <c r="CBH2" s="240"/>
      <c r="CBI2" s="240"/>
      <c r="CBJ2" s="240"/>
      <c r="CBK2" s="240"/>
      <c r="CBL2" s="240"/>
      <c r="CBM2" s="240"/>
      <c r="CBN2" s="240"/>
      <c r="CBO2" s="240"/>
      <c r="CBP2" s="240"/>
      <c r="CBQ2" s="240"/>
      <c r="CBR2" s="240"/>
      <c r="CBS2" s="240"/>
      <c r="CBT2" s="240"/>
      <c r="CBU2" s="240"/>
      <c r="CBV2" s="240"/>
      <c r="CBW2" s="240"/>
      <c r="CBX2" s="240"/>
      <c r="CBY2" s="240"/>
      <c r="CBZ2" s="240"/>
      <c r="CCA2" s="240"/>
      <c r="CCB2" s="240"/>
      <c r="CCC2" s="240"/>
      <c r="CCD2" s="240"/>
      <c r="CCE2" s="240"/>
      <c r="CCF2" s="240"/>
      <c r="CCG2" s="240"/>
      <c r="CCH2" s="240"/>
      <c r="CCI2" s="240"/>
      <c r="CCJ2" s="240"/>
      <c r="CCK2" s="240"/>
      <c r="CCL2" s="240"/>
      <c r="CCM2" s="240"/>
      <c r="CCN2" s="240"/>
      <c r="CCO2" s="240"/>
      <c r="CCP2" s="240"/>
      <c r="CCQ2" s="240"/>
      <c r="CCR2" s="240"/>
      <c r="CCS2" s="240"/>
      <c r="CCT2" s="240"/>
      <c r="CCU2" s="240"/>
      <c r="CCV2" s="240"/>
      <c r="CCW2" s="240"/>
      <c r="CCX2" s="240"/>
      <c r="CCY2" s="240"/>
      <c r="CCZ2" s="240"/>
      <c r="CDA2" s="240"/>
      <c r="CDB2" s="240"/>
      <c r="CDC2" s="240"/>
      <c r="CDD2" s="240"/>
      <c r="CDE2" s="240"/>
      <c r="CDF2" s="240"/>
      <c r="CDG2" s="240"/>
      <c r="CDH2" s="240"/>
      <c r="CDI2" s="240"/>
      <c r="CDJ2" s="240"/>
      <c r="CDK2" s="240"/>
      <c r="CDL2" s="240"/>
      <c r="CDM2" s="240"/>
      <c r="CDN2" s="240"/>
      <c r="CDO2" s="240"/>
      <c r="CDP2" s="240"/>
      <c r="CDQ2" s="240"/>
      <c r="CDR2" s="240"/>
      <c r="CDS2" s="240"/>
      <c r="CDT2" s="240"/>
      <c r="CDU2" s="240"/>
      <c r="CDV2" s="240"/>
      <c r="CDW2" s="240"/>
      <c r="CDX2" s="240"/>
      <c r="CDY2" s="240"/>
      <c r="CDZ2" s="240"/>
      <c r="CEA2" s="240"/>
      <c r="CEB2" s="240"/>
      <c r="CEC2" s="240"/>
      <c r="CED2" s="240"/>
      <c r="CEE2" s="240"/>
      <c r="CEF2" s="240"/>
      <c r="CEG2" s="240"/>
      <c r="CEH2" s="240"/>
      <c r="CEI2" s="240"/>
      <c r="CEJ2" s="240"/>
      <c r="CEK2" s="240"/>
      <c r="CEL2" s="240"/>
      <c r="CEM2" s="240"/>
      <c r="CEN2" s="240"/>
      <c r="CEO2" s="240"/>
      <c r="CEP2" s="240"/>
      <c r="CEQ2" s="240"/>
      <c r="CER2" s="240"/>
      <c r="CES2" s="240"/>
      <c r="CET2" s="240"/>
      <c r="CEU2" s="240"/>
      <c r="CEV2" s="240"/>
      <c r="CEW2" s="240"/>
      <c r="CEX2" s="240"/>
      <c r="CEY2" s="240"/>
      <c r="CEZ2" s="240"/>
      <c r="CFA2" s="240"/>
      <c r="CFB2" s="240"/>
      <c r="CFC2" s="240"/>
      <c r="CFD2" s="240"/>
      <c r="CFE2" s="240"/>
      <c r="CFF2" s="240"/>
      <c r="CFG2" s="240"/>
      <c r="CFH2" s="240"/>
      <c r="CFI2" s="240"/>
      <c r="CFJ2" s="240"/>
      <c r="CFK2" s="240"/>
      <c r="CFL2" s="240"/>
      <c r="CFM2" s="240"/>
      <c r="CFN2" s="240"/>
      <c r="CFO2" s="240"/>
      <c r="CFP2" s="240"/>
      <c r="CFQ2" s="240"/>
      <c r="CFR2" s="240"/>
      <c r="CFS2" s="240"/>
      <c r="CFT2" s="240"/>
      <c r="CFU2" s="240"/>
      <c r="CFV2" s="240"/>
      <c r="CFW2" s="240"/>
      <c r="CFX2" s="240"/>
      <c r="CFY2" s="240"/>
      <c r="CFZ2" s="240"/>
      <c r="CGA2" s="240"/>
      <c r="CGB2" s="240"/>
      <c r="CGC2" s="240"/>
      <c r="CGD2" s="240"/>
      <c r="CGE2" s="240"/>
      <c r="CGF2" s="240"/>
      <c r="CGG2" s="240"/>
      <c r="CGH2" s="240"/>
      <c r="CGI2" s="240"/>
      <c r="CGJ2" s="240"/>
      <c r="CGK2" s="240"/>
      <c r="CGL2" s="240"/>
      <c r="CGM2" s="240"/>
      <c r="CGN2" s="240"/>
      <c r="CGO2" s="240"/>
      <c r="CGP2" s="240"/>
      <c r="CGQ2" s="240"/>
      <c r="CGR2" s="240"/>
      <c r="CGS2" s="240"/>
      <c r="CGT2" s="240"/>
      <c r="CGU2" s="240"/>
      <c r="CGV2" s="240"/>
      <c r="CGW2" s="240"/>
      <c r="CGX2" s="240"/>
      <c r="CGY2" s="240"/>
      <c r="CGZ2" s="240"/>
      <c r="CHA2" s="240"/>
      <c r="CHB2" s="240"/>
      <c r="CHC2" s="240"/>
      <c r="CHD2" s="240"/>
      <c r="CHE2" s="240"/>
      <c r="CHF2" s="240"/>
      <c r="CHG2" s="240"/>
      <c r="CHH2" s="240"/>
      <c r="CHI2" s="240"/>
      <c r="CHJ2" s="240"/>
      <c r="CHK2" s="240"/>
      <c r="CHL2" s="240"/>
      <c r="CHM2" s="240"/>
      <c r="CHN2" s="240"/>
      <c r="CHO2" s="240"/>
      <c r="CHP2" s="240"/>
      <c r="CHQ2" s="240"/>
      <c r="CHR2" s="240"/>
      <c r="CHS2" s="240"/>
      <c r="CHT2" s="240"/>
      <c r="CHU2" s="240"/>
      <c r="CHV2" s="240"/>
      <c r="CHW2" s="240"/>
      <c r="CHX2" s="240"/>
      <c r="CHY2" s="240"/>
      <c r="CHZ2" s="240"/>
      <c r="CIA2" s="240"/>
      <c r="CIB2" s="240"/>
      <c r="CIC2" s="240"/>
      <c r="CID2" s="240"/>
      <c r="CIE2" s="240"/>
      <c r="CIF2" s="240"/>
      <c r="CIG2" s="240"/>
      <c r="CIH2" s="240"/>
      <c r="CII2" s="240"/>
      <c r="CIJ2" s="240"/>
      <c r="CIK2" s="240"/>
      <c r="CIL2" s="240"/>
      <c r="CIM2" s="240"/>
      <c r="CIN2" s="240"/>
      <c r="CIO2" s="240"/>
      <c r="CIP2" s="240"/>
      <c r="CIQ2" s="240"/>
      <c r="CIR2" s="240"/>
      <c r="CIS2" s="240"/>
      <c r="CIT2" s="240"/>
      <c r="CIU2" s="240"/>
      <c r="CIV2" s="240"/>
      <c r="CIW2" s="240"/>
      <c r="CIX2" s="240"/>
      <c r="CIY2" s="240"/>
      <c r="CIZ2" s="240"/>
      <c r="CJA2" s="240"/>
      <c r="CJB2" s="240"/>
      <c r="CJC2" s="240"/>
      <c r="CJD2" s="240"/>
      <c r="CJE2" s="240"/>
      <c r="CJF2" s="240"/>
      <c r="CJG2" s="240"/>
      <c r="CJH2" s="240"/>
      <c r="CJI2" s="240"/>
      <c r="CJJ2" s="240"/>
      <c r="CJK2" s="240"/>
      <c r="CJL2" s="240"/>
      <c r="CJM2" s="240"/>
      <c r="CJN2" s="240"/>
      <c r="CJO2" s="240"/>
      <c r="CJP2" s="240"/>
      <c r="CJQ2" s="240"/>
      <c r="CJR2" s="240"/>
      <c r="CJS2" s="240"/>
      <c r="CJT2" s="240"/>
      <c r="CJU2" s="240"/>
      <c r="CJV2" s="240"/>
      <c r="CJW2" s="240"/>
      <c r="CJX2" s="240"/>
      <c r="CJY2" s="240"/>
      <c r="CJZ2" s="240"/>
      <c r="CKA2" s="240"/>
      <c r="CKB2" s="240"/>
      <c r="CKC2" s="240"/>
      <c r="CKD2" s="240"/>
      <c r="CKE2" s="240"/>
      <c r="CKF2" s="240"/>
      <c r="CKG2" s="240"/>
      <c r="CKH2" s="240"/>
      <c r="CKI2" s="240"/>
      <c r="CKJ2" s="240"/>
      <c r="CKK2" s="240"/>
      <c r="CKL2" s="240"/>
      <c r="CKM2" s="240"/>
      <c r="CKN2" s="240"/>
      <c r="CKO2" s="240"/>
      <c r="CKP2" s="240"/>
      <c r="CKQ2" s="240"/>
      <c r="CKR2" s="240"/>
      <c r="CKS2" s="240"/>
      <c r="CKT2" s="240"/>
      <c r="CKU2" s="240"/>
      <c r="CKV2" s="240"/>
      <c r="CKW2" s="240"/>
      <c r="CKX2" s="240"/>
      <c r="CKY2" s="240"/>
      <c r="CKZ2" s="240"/>
      <c r="CLA2" s="240"/>
      <c r="CLB2" s="240"/>
      <c r="CLC2" s="240"/>
      <c r="CLD2" s="240"/>
      <c r="CLE2" s="240"/>
      <c r="CLF2" s="240"/>
      <c r="CLG2" s="240"/>
      <c r="CLH2" s="240"/>
      <c r="CLI2" s="240"/>
      <c r="CLJ2" s="240"/>
      <c r="CLK2" s="240"/>
      <c r="CLL2" s="240"/>
      <c r="CLM2" s="240"/>
      <c r="CLN2" s="240"/>
      <c r="CLO2" s="240"/>
      <c r="CLP2" s="240"/>
      <c r="CLQ2" s="240"/>
      <c r="CLR2" s="240"/>
      <c r="CLS2" s="240"/>
      <c r="CLT2" s="240"/>
      <c r="CLU2" s="240"/>
      <c r="CLV2" s="240"/>
      <c r="CLW2" s="240"/>
      <c r="CLX2" s="240"/>
      <c r="CLY2" s="240"/>
      <c r="CLZ2" s="240"/>
      <c r="CMA2" s="240"/>
      <c r="CMB2" s="240"/>
      <c r="CMC2" s="240"/>
      <c r="CMD2" s="240"/>
      <c r="CME2" s="240"/>
      <c r="CMF2" s="240"/>
      <c r="CMG2" s="240"/>
      <c r="CMH2" s="240"/>
      <c r="CMI2" s="240"/>
      <c r="CMJ2" s="240"/>
      <c r="CMK2" s="240"/>
      <c r="CML2" s="240"/>
      <c r="CMM2" s="240"/>
      <c r="CMN2" s="240"/>
      <c r="CMO2" s="240"/>
      <c r="CMP2" s="240"/>
      <c r="CMQ2" s="240"/>
      <c r="CMR2" s="240"/>
      <c r="CMS2" s="240"/>
      <c r="CMT2" s="240"/>
      <c r="CMU2" s="240"/>
      <c r="CMV2" s="240"/>
      <c r="CMW2" s="240"/>
      <c r="CMX2" s="240"/>
      <c r="CMY2" s="240"/>
      <c r="CMZ2" s="240"/>
      <c r="CNA2" s="240"/>
      <c r="CNB2" s="240"/>
      <c r="CNC2" s="240"/>
      <c r="CND2" s="240"/>
      <c r="CNE2" s="240"/>
      <c r="CNF2" s="240"/>
      <c r="CNG2" s="240"/>
      <c r="CNH2" s="240"/>
      <c r="CNI2" s="240"/>
      <c r="CNJ2" s="240"/>
      <c r="CNK2" s="240"/>
      <c r="CNL2" s="240"/>
      <c r="CNM2" s="240"/>
      <c r="CNN2" s="240"/>
      <c r="CNO2" s="240"/>
      <c r="CNP2" s="240"/>
      <c r="CNQ2" s="240"/>
      <c r="CNR2" s="240"/>
      <c r="CNS2" s="240"/>
      <c r="CNT2" s="240"/>
      <c r="CNU2" s="240"/>
      <c r="CNV2" s="240"/>
      <c r="CNW2" s="240"/>
      <c r="CNX2" s="240"/>
      <c r="CNY2" s="240"/>
      <c r="CNZ2" s="240"/>
      <c r="COA2" s="240"/>
      <c r="COB2" s="240"/>
      <c r="COC2" s="240"/>
      <c r="COD2" s="240"/>
      <c r="COE2" s="240"/>
      <c r="COF2" s="240"/>
      <c r="COG2" s="240"/>
      <c r="COH2" s="240"/>
      <c r="COI2" s="240"/>
      <c r="COJ2" s="240"/>
      <c r="COK2" s="240"/>
      <c r="COL2" s="240"/>
      <c r="COM2" s="240"/>
      <c r="CON2" s="240"/>
      <c r="COO2" s="240"/>
      <c r="COP2" s="240"/>
      <c r="COQ2" s="240"/>
      <c r="COR2" s="240"/>
      <c r="COS2" s="240"/>
      <c r="COT2" s="240"/>
      <c r="COU2" s="240"/>
      <c r="COV2" s="240"/>
      <c r="COW2" s="240"/>
      <c r="COX2" s="240"/>
      <c r="COY2" s="240"/>
      <c r="COZ2" s="240"/>
      <c r="CPA2" s="240"/>
      <c r="CPB2" s="240"/>
      <c r="CPC2" s="240"/>
      <c r="CPD2" s="240"/>
      <c r="CPE2" s="240"/>
      <c r="CPF2" s="240"/>
      <c r="CPG2" s="240"/>
      <c r="CPH2" s="240"/>
      <c r="CPI2" s="240"/>
      <c r="CPJ2" s="240"/>
      <c r="CPK2" s="240"/>
      <c r="CPL2" s="240"/>
      <c r="CPM2" s="240"/>
      <c r="CPN2" s="240"/>
      <c r="CPO2" s="240"/>
      <c r="CPP2" s="240"/>
      <c r="CPQ2" s="240"/>
      <c r="CPR2" s="240"/>
      <c r="CPS2" s="240"/>
      <c r="CPT2" s="240"/>
      <c r="CPU2" s="240"/>
      <c r="CPV2" s="240"/>
      <c r="CPW2" s="240"/>
      <c r="CPX2" s="240"/>
      <c r="CPY2" s="240"/>
      <c r="CPZ2" s="240"/>
      <c r="CQA2" s="240"/>
      <c r="CQB2" s="240"/>
      <c r="CQC2" s="240"/>
      <c r="CQD2" s="240"/>
      <c r="CQE2" s="240"/>
      <c r="CQF2" s="240"/>
      <c r="CQG2" s="240"/>
      <c r="CQH2" s="240"/>
      <c r="CQI2" s="240"/>
      <c r="CQJ2" s="240"/>
      <c r="CQK2" s="240"/>
      <c r="CQL2" s="240"/>
      <c r="CQM2" s="240"/>
      <c r="CQN2" s="240"/>
      <c r="CQO2" s="240"/>
      <c r="CQP2" s="240"/>
      <c r="CQQ2" s="240"/>
      <c r="CQR2" s="240"/>
      <c r="CQS2" s="240"/>
      <c r="CQT2" s="240"/>
      <c r="CQU2" s="240"/>
      <c r="CQV2" s="240"/>
      <c r="CQW2" s="240"/>
      <c r="CQX2" s="240"/>
      <c r="CQY2" s="240"/>
      <c r="CQZ2" s="240"/>
      <c r="CRA2" s="240"/>
      <c r="CRB2" s="240"/>
      <c r="CRC2" s="240"/>
      <c r="CRD2" s="240"/>
      <c r="CRE2" s="240"/>
      <c r="CRF2" s="240"/>
      <c r="CRG2" s="240"/>
      <c r="CRH2" s="240"/>
      <c r="CRI2" s="240"/>
      <c r="CRJ2" s="240"/>
      <c r="CRK2" s="240"/>
      <c r="CRL2" s="240"/>
      <c r="CRM2" s="240"/>
      <c r="CRN2" s="240"/>
      <c r="CRO2" s="240"/>
      <c r="CRP2" s="240"/>
      <c r="CRQ2" s="240"/>
      <c r="CRR2" s="240"/>
      <c r="CRS2" s="240"/>
      <c r="CRT2" s="240"/>
      <c r="CRU2" s="240"/>
      <c r="CRV2" s="240"/>
      <c r="CRW2" s="240"/>
      <c r="CRX2" s="240"/>
      <c r="CRY2" s="240"/>
      <c r="CRZ2" s="240"/>
      <c r="CSA2" s="240"/>
      <c r="CSB2" s="240"/>
      <c r="CSC2" s="240"/>
      <c r="CSD2" s="240"/>
      <c r="CSE2" s="240"/>
      <c r="CSF2" s="240"/>
      <c r="CSG2" s="240"/>
      <c r="CSH2" s="240"/>
      <c r="CSI2" s="240"/>
      <c r="CSJ2" s="240"/>
      <c r="CSK2" s="240"/>
      <c r="CSL2" s="240"/>
      <c r="CSM2" s="240"/>
      <c r="CSN2" s="240"/>
      <c r="CSO2" s="240"/>
      <c r="CSP2" s="240"/>
      <c r="CSQ2" s="240"/>
      <c r="CSR2" s="240"/>
      <c r="CSS2" s="240"/>
      <c r="CST2" s="240"/>
      <c r="CSU2" s="240"/>
      <c r="CSV2" s="240"/>
      <c r="CSW2" s="240"/>
      <c r="CSX2" s="240"/>
      <c r="CSY2" s="240"/>
      <c r="CSZ2" s="240"/>
      <c r="CTA2" s="240"/>
      <c r="CTB2" s="240"/>
      <c r="CTC2" s="240"/>
      <c r="CTD2" s="240"/>
      <c r="CTE2" s="240"/>
      <c r="CTF2" s="240"/>
      <c r="CTG2" s="240"/>
      <c r="CTH2" s="240"/>
      <c r="CTI2" s="240"/>
      <c r="CTJ2" s="240"/>
      <c r="CTK2" s="240"/>
      <c r="CTL2" s="240"/>
      <c r="CTM2" s="240"/>
      <c r="CTN2" s="240"/>
      <c r="CTO2" s="240"/>
      <c r="CTP2" s="240"/>
      <c r="CTQ2" s="240"/>
      <c r="CTR2" s="240"/>
      <c r="CTS2" s="240"/>
      <c r="CTT2" s="240"/>
      <c r="CTU2" s="240"/>
      <c r="CTV2" s="240"/>
      <c r="CTW2" s="240"/>
      <c r="CTX2" s="240"/>
      <c r="CTY2" s="240"/>
      <c r="CTZ2" s="240"/>
      <c r="CUA2" s="240"/>
      <c r="CUB2" s="240"/>
      <c r="CUC2" s="240"/>
      <c r="CUD2" s="240"/>
      <c r="CUE2" s="240"/>
      <c r="CUF2" s="240"/>
      <c r="CUG2" s="240"/>
      <c r="CUH2" s="240"/>
      <c r="CUI2" s="240"/>
      <c r="CUJ2" s="240"/>
      <c r="CUK2" s="240"/>
      <c r="CUL2" s="240"/>
      <c r="CUM2" s="240"/>
      <c r="CUN2" s="240"/>
      <c r="CUO2" s="240"/>
      <c r="CUP2" s="240"/>
      <c r="CUQ2" s="240"/>
      <c r="CUR2" s="240"/>
      <c r="CUS2" s="240"/>
      <c r="CUT2" s="240"/>
      <c r="CUU2" s="240"/>
      <c r="CUV2" s="240"/>
      <c r="CUW2" s="240"/>
      <c r="CUX2" s="240"/>
      <c r="CUY2" s="240"/>
      <c r="CUZ2" s="240"/>
      <c r="CVA2" s="240"/>
      <c r="CVB2" s="240"/>
      <c r="CVC2" s="240"/>
      <c r="CVD2" s="240"/>
      <c r="CVE2" s="240"/>
      <c r="CVF2" s="240"/>
      <c r="CVG2" s="240"/>
      <c r="CVH2" s="240"/>
      <c r="CVI2" s="240"/>
      <c r="CVJ2" s="240"/>
      <c r="CVK2" s="240"/>
      <c r="CVL2" s="240"/>
      <c r="CVM2" s="240"/>
      <c r="CVN2" s="240"/>
      <c r="CVO2" s="240"/>
      <c r="CVP2" s="240"/>
      <c r="CVQ2" s="240"/>
      <c r="CVR2" s="240"/>
      <c r="CVS2" s="240"/>
      <c r="CVT2" s="240"/>
      <c r="CVU2" s="240"/>
      <c r="CVV2" s="240"/>
      <c r="CVW2" s="240"/>
      <c r="CVX2" s="240"/>
      <c r="CVY2" s="240"/>
      <c r="CVZ2" s="240"/>
      <c r="CWA2" s="240"/>
      <c r="CWB2" s="240"/>
      <c r="CWC2" s="240"/>
      <c r="CWD2" s="240"/>
      <c r="CWE2" s="240"/>
      <c r="CWF2" s="240"/>
      <c r="CWG2" s="240"/>
      <c r="CWH2" s="240"/>
      <c r="CWI2" s="240"/>
      <c r="CWJ2" s="240"/>
      <c r="CWK2" s="240"/>
      <c r="CWL2" s="240"/>
      <c r="CWM2" s="240"/>
      <c r="CWN2" s="240"/>
      <c r="CWO2" s="240"/>
      <c r="CWP2" s="240"/>
      <c r="CWQ2" s="240"/>
      <c r="CWR2" s="240"/>
      <c r="CWS2" s="240"/>
      <c r="CWT2" s="240"/>
      <c r="CWU2" s="240"/>
      <c r="CWV2" s="240"/>
      <c r="CWW2" s="240"/>
      <c r="CWX2" s="240"/>
      <c r="CWY2" s="240"/>
      <c r="CWZ2" s="240"/>
      <c r="CXA2" s="240"/>
      <c r="CXB2" s="240"/>
      <c r="CXC2" s="240"/>
      <c r="CXD2" s="240"/>
      <c r="CXE2" s="240"/>
      <c r="CXF2" s="240"/>
      <c r="CXG2" s="240"/>
      <c r="CXH2" s="240"/>
      <c r="CXI2" s="240"/>
      <c r="CXJ2" s="240"/>
      <c r="CXK2" s="240"/>
      <c r="CXL2" s="240"/>
      <c r="CXM2" s="240"/>
      <c r="CXN2" s="240"/>
      <c r="CXO2" s="240"/>
      <c r="CXP2" s="240"/>
      <c r="CXQ2" s="240"/>
      <c r="CXR2" s="240"/>
      <c r="CXS2" s="240"/>
      <c r="CXT2" s="240"/>
      <c r="CXU2" s="240"/>
      <c r="CXV2" s="240"/>
      <c r="CXW2" s="240"/>
      <c r="CXX2" s="240"/>
      <c r="CXY2" s="240"/>
      <c r="CXZ2" s="240"/>
      <c r="CYA2" s="240"/>
      <c r="CYB2" s="240"/>
      <c r="CYC2" s="240"/>
      <c r="CYD2" s="240"/>
      <c r="CYE2" s="240"/>
      <c r="CYF2" s="240"/>
      <c r="CYG2" s="240"/>
      <c r="CYH2" s="240"/>
      <c r="CYI2" s="240"/>
      <c r="CYJ2" s="240"/>
      <c r="CYK2" s="240"/>
      <c r="CYL2" s="240"/>
      <c r="CYM2" s="240"/>
      <c r="CYN2" s="240"/>
      <c r="CYO2" s="240"/>
      <c r="CYP2" s="240"/>
      <c r="CYQ2" s="240"/>
      <c r="CYR2" s="240"/>
      <c r="CYS2" s="240"/>
      <c r="CYT2" s="240"/>
      <c r="CYU2" s="240"/>
      <c r="CYV2" s="240"/>
      <c r="CYW2" s="240"/>
      <c r="CYX2" s="240"/>
      <c r="CYY2" s="240"/>
      <c r="CYZ2" s="240"/>
      <c r="CZA2" s="240"/>
      <c r="CZB2" s="240"/>
      <c r="CZC2" s="240"/>
      <c r="CZD2" s="240"/>
      <c r="CZE2" s="240"/>
      <c r="CZF2" s="240"/>
      <c r="CZG2" s="240"/>
      <c r="CZH2" s="240"/>
      <c r="CZI2" s="240"/>
      <c r="CZJ2" s="240"/>
      <c r="CZK2" s="240"/>
      <c r="CZL2" s="240"/>
      <c r="CZM2" s="240"/>
      <c r="CZN2" s="240"/>
      <c r="CZO2" s="240"/>
      <c r="CZP2" s="240"/>
      <c r="CZQ2" s="240"/>
      <c r="CZR2" s="240"/>
      <c r="CZS2" s="240"/>
      <c r="CZT2" s="240"/>
      <c r="CZU2" s="240"/>
      <c r="CZV2" s="240"/>
      <c r="CZW2" s="240"/>
      <c r="CZX2" s="240"/>
      <c r="CZY2" s="240"/>
      <c r="CZZ2" s="240"/>
      <c r="DAA2" s="240"/>
      <c r="DAB2" s="240"/>
      <c r="DAC2" s="240"/>
      <c r="DAD2" s="240"/>
      <c r="DAE2" s="240"/>
      <c r="DAF2" s="240"/>
      <c r="DAG2" s="240"/>
      <c r="DAH2" s="240"/>
      <c r="DAI2" s="240"/>
      <c r="DAJ2" s="240"/>
      <c r="DAK2" s="240"/>
      <c r="DAL2" s="240"/>
      <c r="DAM2" s="240"/>
      <c r="DAN2" s="240"/>
      <c r="DAO2" s="240"/>
      <c r="DAP2" s="240"/>
      <c r="DAQ2" s="240"/>
      <c r="DAR2" s="240"/>
      <c r="DAS2" s="240"/>
      <c r="DAT2" s="240"/>
      <c r="DAU2" s="240"/>
      <c r="DAV2" s="240"/>
      <c r="DAW2" s="240"/>
      <c r="DAX2" s="240"/>
      <c r="DAY2" s="240"/>
      <c r="DAZ2" s="240"/>
      <c r="DBA2" s="240"/>
      <c r="DBB2" s="240"/>
      <c r="DBC2" s="240"/>
      <c r="DBD2" s="240"/>
      <c r="DBE2" s="240"/>
      <c r="DBF2" s="240"/>
      <c r="DBG2" s="240"/>
      <c r="DBH2" s="240"/>
      <c r="DBI2" s="240"/>
      <c r="DBJ2" s="240"/>
      <c r="DBK2" s="240"/>
      <c r="DBL2" s="240"/>
      <c r="DBM2" s="240"/>
      <c r="DBN2" s="240"/>
      <c r="DBO2" s="240"/>
      <c r="DBP2" s="240"/>
      <c r="DBQ2" s="240"/>
      <c r="DBR2" s="240"/>
      <c r="DBS2" s="240"/>
      <c r="DBT2" s="240"/>
      <c r="DBU2" s="240"/>
      <c r="DBV2" s="240"/>
      <c r="DBW2" s="240"/>
      <c r="DBX2" s="240"/>
      <c r="DBY2" s="240"/>
      <c r="DBZ2" s="240"/>
      <c r="DCA2" s="240"/>
      <c r="DCB2" s="240"/>
      <c r="DCC2" s="240"/>
      <c r="DCD2" s="240"/>
      <c r="DCE2" s="240"/>
      <c r="DCF2" s="240"/>
      <c r="DCG2" s="240"/>
      <c r="DCH2" s="240"/>
      <c r="DCI2" s="240"/>
      <c r="DCJ2" s="240"/>
      <c r="DCK2" s="240"/>
      <c r="DCL2" s="240"/>
      <c r="DCM2" s="240"/>
      <c r="DCN2" s="240"/>
      <c r="DCO2" s="240"/>
      <c r="DCP2" s="240"/>
      <c r="DCQ2" s="240"/>
      <c r="DCR2" s="240"/>
      <c r="DCS2" s="240"/>
      <c r="DCT2" s="240"/>
      <c r="DCU2" s="240"/>
      <c r="DCV2" s="240"/>
      <c r="DCW2" s="240"/>
      <c r="DCX2" s="240"/>
      <c r="DCY2" s="240"/>
      <c r="DCZ2" s="240"/>
      <c r="DDA2" s="240"/>
      <c r="DDB2" s="240"/>
      <c r="DDC2" s="240"/>
      <c r="DDD2" s="240"/>
      <c r="DDE2" s="240"/>
      <c r="DDF2" s="240"/>
      <c r="DDG2" s="240"/>
      <c r="DDH2" s="240"/>
      <c r="DDI2" s="240"/>
      <c r="DDJ2" s="240"/>
      <c r="DDK2" s="240"/>
      <c r="DDL2" s="240"/>
      <c r="DDM2" s="240"/>
      <c r="DDN2" s="240"/>
      <c r="DDO2" s="240"/>
      <c r="DDP2" s="240"/>
      <c r="DDQ2" s="240"/>
      <c r="DDR2" s="240"/>
      <c r="DDS2" s="240"/>
      <c r="DDT2" s="240"/>
      <c r="DDU2" s="240"/>
      <c r="DDV2" s="240"/>
      <c r="DDW2" s="240"/>
      <c r="DDX2" s="240"/>
      <c r="DDY2" s="240"/>
      <c r="DDZ2" s="240"/>
      <c r="DEA2" s="240"/>
      <c r="DEB2" s="240"/>
      <c r="DEC2" s="240"/>
      <c r="DED2" s="240"/>
      <c r="DEE2" s="240"/>
      <c r="DEF2" s="240"/>
      <c r="DEG2" s="240"/>
      <c r="DEH2" s="240"/>
      <c r="DEI2" s="240"/>
      <c r="DEJ2" s="240"/>
      <c r="DEK2" s="240"/>
      <c r="DEL2" s="240"/>
      <c r="DEM2" s="240"/>
      <c r="DEN2" s="240"/>
      <c r="DEO2" s="240"/>
      <c r="DEP2" s="240"/>
      <c r="DEQ2" s="240"/>
      <c r="DER2" s="240"/>
      <c r="DES2" s="240"/>
      <c r="DET2" s="240"/>
      <c r="DEU2" s="240"/>
      <c r="DEV2" s="240"/>
      <c r="DEW2" s="240"/>
      <c r="DEX2" s="240"/>
      <c r="DEY2" s="240"/>
      <c r="DEZ2" s="240"/>
      <c r="DFA2" s="240"/>
      <c r="DFB2" s="240"/>
      <c r="DFC2" s="240"/>
      <c r="DFD2" s="240"/>
      <c r="DFE2" s="240"/>
      <c r="DFF2" s="240"/>
      <c r="DFG2" s="240"/>
      <c r="DFH2" s="240"/>
      <c r="DFI2" s="240"/>
      <c r="DFJ2" s="240"/>
      <c r="DFK2" s="240"/>
      <c r="DFL2" s="240"/>
      <c r="DFM2" s="240"/>
      <c r="DFN2" s="240"/>
      <c r="DFO2" s="240"/>
      <c r="DFP2" s="240"/>
      <c r="DFQ2" s="240"/>
      <c r="DFR2" s="240"/>
      <c r="DFS2" s="240"/>
      <c r="DFT2" s="240"/>
      <c r="DFU2" s="240"/>
      <c r="DFV2" s="240"/>
      <c r="DFW2" s="240"/>
      <c r="DFX2" s="240"/>
      <c r="DFY2" s="240"/>
      <c r="DFZ2" s="240"/>
      <c r="DGA2" s="240"/>
      <c r="DGB2" s="240"/>
      <c r="DGC2" s="240"/>
      <c r="DGD2" s="240"/>
      <c r="DGE2" s="240"/>
      <c r="DGF2" s="240"/>
      <c r="DGG2" s="240"/>
      <c r="DGH2" s="240"/>
      <c r="DGI2" s="240"/>
      <c r="DGJ2" s="240"/>
      <c r="DGK2" s="240"/>
      <c r="DGL2" s="240"/>
      <c r="DGM2" s="240"/>
      <c r="DGN2" s="240"/>
      <c r="DGO2" s="240"/>
      <c r="DGP2" s="240"/>
      <c r="DGQ2" s="240"/>
      <c r="DGR2" s="240"/>
      <c r="DGS2" s="240"/>
      <c r="DGT2" s="240"/>
      <c r="DGU2" s="240"/>
      <c r="DGV2" s="240"/>
      <c r="DGW2" s="240"/>
      <c r="DGX2" s="240"/>
      <c r="DGY2" s="240"/>
      <c r="DGZ2" s="240"/>
      <c r="DHA2" s="240"/>
      <c r="DHB2" s="240"/>
      <c r="DHC2" s="240"/>
      <c r="DHD2" s="240"/>
      <c r="DHE2" s="240"/>
      <c r="DHF2" s="240"/>
      <c r="DHG2" s="240"/>
      <c r="DHH2" s="240"/>
      <c r="DHI2" s="240"/>
      <c r="DHJ2" s="240"/>
      <c r="DHK2" s="240"/>
      <c r="DHL2" s="240"/>
      <c r="DHM2" s="240"/>
      <c r="DHN2" s="240"/>
      <c r="DHO2" s="240"/>
      <c r="DHP2" s="240"/>
      <c r="DHQ2" s="240"/>
      <c r="DHR2" s="240"/>
      <c r="DHS2" s="240"/>
      <c r="DHT2" s="240"/>
      <c r="DHU2" s="240"/>
      <c r="DHV2" s="240"/>
      <c r="DHW2" s="240"/>
      <c r="DHX2" s="240"/>
      <c r="DHY2" s="240"/>
      <c r="DHZ2" s="240"/>
      <c r="DIA2" s="240"/>
      <c r="DIB2" s="240"/>
      <c r="DIC2" s="240"/>
      <c r="DID2" s="240"/>
      <c r="DIE2" s="240"/>
      <c r="DIF2" s="240"/>
      <c r="DIG2" s="240"/>
      <c r="DIH2" s="240"/>
      <c r="DII2" s="240"/>
      <c r="DIJ2" s="240"/>
      <c r="DIK2" s="240"/>
      <c r="DIL2" s="240"/>
      <c r="DIM2" s="240"/>
      <c r="DIN2" s="240"/>
      <c r="DIO2" s="240"/>
      <c r="DIP2" s="240"/>
      <c r="DIQ2" s="240"/>
      <c r="DIR2" s="240"/>
      <c r="DIS2" s="240"/>
      <c r="DIT2" s="240"/>
      <c r="DIU2" s="240"/>
      <c r="DIV2" s="240"/>
      <c r="DIW2" s="240"/>
      <c r="DIX2" s="240"/>
      <c r="DIY2" s="240"/>
      <c r="DIZ2" s="240"/>
      <c r="DJA2" s="240"/>
      <c r="DJB2" s="240"/>
      <c r="DJC2" s="240"/>
      <c r="DJD2" s="240"/>
      <c r="DJE2" s="240"/>
      <c r="DJF2" s="240"/>
      <c r="DJG2" s="240"/>
      <c r="DJH2" s="240"/>
      <c r="DJI2" s="240"/>
      <c r="DJJ2" s="240"/>
      <c r="DJK2" s="240"/>
      <c r="DJL2" s="240"/>
      <c r="DJM2" s="240"/>
      <c r="DJN2" s="240"/>
      <c r="DJO2" s="240"/>
      <c r="DJP2" s="240"/>
      <c r="DJQ2" s="240"/>
      <c r="DJR2" s="240"/>
      <c r="DJS2" s="240"/>
      <c r="DJT2" s="240"/>
      <c r="DJU2" s="240"/>
      <c r="DJV2" s="240"/>
      <c r="DJW2" s="240"/>
      <c r="DJX2" s="240"/>
      <c r="DJY2" s="240"/>
      <c r="DJZ2" s="240"/>
      <c r="DKA2" s="240"/>
      <c r="DKB2" s="240"/>
      <c r="DKC2" s="240"/>
      <c r="DKD2" s="240"/>
      <c r="DKE2" s="240"/>
      <c r="DKF2" s="240"/>
      <c r="DKG2" s="240"/>
      <c r="DKH2" s="240"/>
      <c r="DKI2" s="240"/>
      <c r="DKJ2" s="240"/>
      <c r="DKK2" s="240"/>
      <c r="DKL2" s="240"/>
      <c r="DKM2" s="240"/>
      <c r="DKN2" s="240"/>
      <c r="DKO2" s="240"/>
      <c r="DKP2" s="240"/>
      <c r="DKQ2" s="240"/>
      <c r="DKR2" s="240"/>
      <c r="DKS2" s="240"/>
      <c r="DKT2" s="240"/>
      <c r="DKU2" s="240"/>
      <c r="DKV2" s="240"/>
      <c r="DKW2" s="240"/>
      <c r="DKX2" s="240"/>
      <c r="DKY2" s="240"/>
      <c r="DKZ2" s="240"/>
      <c r="DLA2" s="240"/>
      <c r="DLB2" s="240"/>
      <c r="DLC2" s="240"/>
      <c r="DLD2" s="240"/>
      <c r="DLE2" s="240"/>
      <c r="DLF2" s="240"/>
      <c r="DLG2" s="240"/>
      <c r="DLH2" s="240"/>
      <c r="DLI2" s="240"/>
      <c r="DLJ2" s="240"/>
      <c r="DLK2" s="240"/>
      <c r="DLL2" s="240"/>
      <c r="DLM2" s="240"/>
      <c r="DLN2" s="240"/>
      <c r="DLO2" s="240"/>
      <c r="DLP2" s="240"/>
      <c r="DLQ2" s="240"/>
      <c r="DLR2" s="240"/>
      <c r="DLS2" s="240"/>
      <c r="DLT2" s="240"/>
      <c r="DLU2" s="240"/>
      <c r="DLV2" s="240"/>
      <c r="DLW2" s="240"/>
      <c r="DLX2" s="240"/>
      <c r="DLY2" s="240"/>
      <c r="DLZ2" s="240"/>
      <c r="DMA2" s="240"/>
      <c r="DMB2" s="240"/>
      <c r="DMC2" s="240"/>
      <c r="DMD2" s="240"/>
      <c r="DME2" s="240"/>
      <c r="DMF2" s="240"/>
      <c r="DMG2" s="240"/>
      <c r="DMH2" s="240"/>
      <c r="DMI2" s="240"/>
      <c r="DMJ2" s="240"/>
      <c r="DMK2" s="240"/>
      <c r="DML2" s="240"/>
      <c r="DMM2" s="240"/>
      <c r="DMN2" s="240"/>
      <c r="DMO2" s="240"/>
      <c r="DMP2" s="240"/>
      <c r="DMQ2" s="240"/>
      <c r="DMR2" s="240"/>
      <c r="DMS2" s="240"/>
      <c r="DMT2" s="240"/>
      <c r="DMU2" s="240"/>
      <c r="DMV2" s="240"/>
      <c r="DMW2" s="240"/>
      <c r="DMX2" s="240"/>
      <c r="DMY2" s="240"/>
      <c r="DMZ2" s="240"/>
      <c r="DNA2" s="240"/>
      <c r="DNB2" s="240"/>
      <c r="DNC2" s="240"/>
      <c r="DND2" s="240"/>
      <c r="DNE2" s="240"/>
      <c r="DNF2" s="240"/>
      <c r="DNG2" s="240"/>
      <c r="DNH2" s="240"/>
      <c r="DNI2" s="240"/>
      <c r="DNJ2" s="240"/>
      <c r="DNK2" s="240"/>
      <c r="DNL2" s="240"/>
      <c r="DNM2" s="240"/>
      <c r="DNN2" s="240"/>
      <c r="DNO2" s="240"/>
      <c r="DNP2" s="240"/>
      <c r="DNQ2" s="240"/>
      <c r="DNR2" s="240"/>
      <c r="DNS2" s="240"/>
      <c r="DNT2" s="240"/>
      <c r="DNU2" s="240"/>
      <c r="DNV2" s="240"/>
      <c r="DNW2" s="240"/>
      <c r="DNX2" s="240"/>
      <c r="DNY2" s="240"/>
      <c r="DNZ2" s="240"/>
      <c r="DOA2" s="240"/>
      <c r="DOB2" s="240"/>
      <c r="DOC2" s="240"/>
      <c r="DOD2" s="240"/>
      <c r="DOE2" s="240"/>
      <c r="DOF2" s="240"/>
      <c r="DOG2" s="240"/>
      <c r="DOH2" s="240"/>
      <c r="DOI2" s="240"/>
      <c r="DOJ2" s="240"/>
      <c r="DOK2" s="240"/>
      <c r="DOL2" s="240"/>
      <c r="DOM2" s="240"/>
      <c r="DON2" s="240"/>
      <c r="DOO2" s="240"/>
      <c r="DOP2" s="240"/>
      <c r="DOQ2" s="240"/>
      <c r="DOR2" s="240"/>
      <c r="DOS2" s="240"/>
      <c r="DOT2" s="240"/>
      <c r="DOU2" s="240"/>
      <c r="DOV2" s="240"/>
      <c r="DOW2" s="240"/>
      <c r="DOX2" s="240"/>
      <c r="DOY2" s="240"/>
      <c r="DOZ2" s="240"/>
      <c r="DPA2" s="240"/>
      <c r="DPB2" s="240"/>
      <c r="DPC2" s="240"/>
      <c r="DPD2" s="240"/>
      <c r="DPE2" s="240"/>
      <c r="DPF2" s="240"/>
      <c r="DPG2" s="240"/>
      <c r="DPH2" s="240"/>
      <c r="DPI2" s="240"/>
      <c r="DPJ2" s="240"/>
      <c r="DPK2" s="240"/>
      <c r="DPL2" s="240"/>
      <c r="DPM2" s="240"/>
      <c r="DPN2" s="240"/>
      <c r="DPO2" s="240"/>
      <c r="DPP2" s="240"/>
      <c r="DPQ2" s="240"/>
      <c r="DPR2" s="240"/>
      <c r="DPS2" s="240"/>
      <c r="DPT2" s="240"/>
      <c r="DPU2" s="240"/>
      <c r="DPV2" s="240"/>
      <c r="DPW2" s="240"/>
      <c r="DPX2" s="240"/>
      <c r="DPY2" s="240"/>
      <c r="DPZ2" s="240"/>
      <c r="DQA2" s="240"/>
      <c r="DQB2" s="240"/>
      <c r="DQC2" s="240"/>
      <c r="DQD2" s="240"/>
      <c r="DQE2" s="240"/>
      <c r="DQF2" s="240"/>
      <c r="DQG2" s="240"/>
      <c r="DQH2" s="240"/>
      <c r="DQI2" s="240"/>
      <c r="DQJ2" s="240"/>
      <c r="DQK2" s="240"/>
      <c r="DQL2" s="240"/>
      <c r="DQM2" s="240"/>
      <c r="DQN2" s="240"/>
      <c r="DQO2" s="240"/>
      <c r="DQP2" s="240"/>
      <c r="DQQ2" s="240"/>
      <c r="DQR2" s="240"/>
      <c r="DQS2" s="240"/>
      <c r="DQT2" s="240"/>
      <c r="DQU2" s="240"/>
      <c r="DQV2" s="240"/>
      <c r="DQW2" s="240"/>
      <c r="DQX2" s="240"/>
      <c r="DQY2" s="240"/>
      <c r="DQZ2" s="240"/>
      <c r="DRA2" s="240"/>
      <c r="DRB2" s="240"/>
      <c r="DRC2" s="240"/>
      <c r="DRD2" s="240"/>
      <c r="DRE2" s="240"/>
      <c r="DRF2" s="240"/>
      <c r="DRG2" s="240"/>
      <c r="DRH2" s="240"/>
      <c r="DRI2" s="240"/>
      <c r="DRJ2" s="240"/>
      <c r="DRK2" s="240"/>
      <c r="DRL2" s="240"/>
      <c r="DRM2" s="240"/>
      <c r="DRN2" s="240"/>
      <c r="DRO2" s="240"/>
      <c r="DRP2" s="240"/>
      <c r="DRQ2" s="240"/>
      <c r="DRR2" s="240"/>
      <c r="DRS2" s="240"/>
      <c r="DRT2" s="240"/>
      <c r="DRU2" s="240"/>
      <c r="DRV2" s="240"/>
      <c r="DRW2" s="240"/>
      <c r="DRX2" s="240"/>
      <c r="DRY2" s="240"/>
      <c r="DRZ2" s="240"/>
      <c r="DSA2" s="240"/>
      <c r="DSB2" s="240"/>
      <c r="DSC2" s="240"/>
      <c r="DSD2" s="240"/>
      <c r="DSE2" s="240"/>
      <c r="DSF2" s="240"/>
      <c r="DSG2" s="240"/>
      <c r="DSH2" s="240"/>
      <c r="DSI2" s="240"/>
      <c r="DSJ2" s="240"/>
      <c r="DSK2" s="240"/>
      <c r="DSL2" s="240"/>
      <c r="DSM2" s="240"/>
      <c r="DSN2" s="240"/>
      <c r="DSO2" s="240"/>
      <c r="DSP2" s="240"/>
      <c r="DSQ2" s="240"/>
      <c r="DSR2" s="240"/>
      <c r="DSS2" s="240"/>
      <c r="DST2" s="240"/>
      <c r="DSU2" s="240"/>
      <c r="DSV2" s="240"/>
      <c r="DSW2" s="240"/>
      <c r="DSX2" s="240"/>
      <c r="DSY2" s="240"/>
      <c r="DSZ2" s="240"/>
      <c r="DTA2" s="240"/>
      <c r="DTB2" s="240"/>
      <c r="DTC2" s="240"/>
      <c r="DTD2" s="240"/>
      <c r="DTE2" s="240"/>
      <c r="DTF2" s="240"/>
      <c r="DTG2" s="240"/>
      <c r="DTH2" s="240"/>
      <c r="DTI2" s="240"/>
      <c r="DTJ2" s="240"/>
      <c r="DTK2" s="240"/>
      <c r="DTL2" s="240"/>
      <c r="DTM2" s="240"/>
      <c r="DTN2" s="240"/>
      <c r="DTO2" s="240"/>
      <c r="DTP2" s="240"/>
      <c r="DTQ2" s="240"/>
      <c r="DTR2" s="240"/>
      <c r="DTS2" s="240"/>
      <c r="DTT2" s="240"/>
      <c r="DTU2" s="240"/>
      <c r="DTV2" s="240"/>
      <c r="DTW2" s="240"/>
      <c r="DTX2" s="240"/>
      <c r="DTY2" s="240"/>
      <c r="DTZ2" s="240"/>
      <c r="DUA2" s="240"/>
      <c r="DUB2" s="240"/>
      <c r="DUC2" s="240"/>
      <c r="DUD2" s="240"/>
      <c r="DUE2" s="240"/>
      <c r="DUF2" s="240"/>
      <c r="DUG2" s="240"/>
      <c r="DUH2" s="240"/>
      <c r="DUI2" s="240"/>
      <c r="DUJ2" s="240"/>
      <c r="DUK2" s="240"/>
      <c r="DUL2" s="240"/>
      <c r="DUM2" s="240"/>
      <c r="DUN2" s="240"/>
      <c r="DUO2" s="240"/>
      <c r="DUP2" s="240"/>
      <c r="DUQ2" s="240"/>
      <c r="DUR2" s="240"/>
      <c r="DUS2" s="240"/>
      <c r="DUT2" s="240"/>
      <c r="DUU2" s="240"/>
      <c r="DUV2" s="240"/>
      <c r="DUW2" s="240"/>
      <c r="DUX2" s="240"/>
      <c r="DUY2" s="240"/>
      <c r="DUZ2" s="240"/>
      <c r="DVA2" s="240"/>
      <c r="DVB2" s="240"/>
      <c r="DVC2" s="240"/>
      <c r="DVD2" s="240"/>
      <c r="DVE2" s="240"/>
      <c r="DVF2" s="240"/>
      <c r="DVG2" s="240"/>
      <c r="DVH2" s="240"/>
      <c r="DVI2" s="240"/>
      <c r="DVJ2" s="240"/>
      <c r="DVK2" s="240"/>
      <c r="DVL2" s="240"/>
      <c r="DVM2" s="240"/>
      <c r="DVN2" s="240"/>
      <c r="DVO2" s="240"/>
      <c r="DVP2" s="240"/>
      <c r="DVQ2" s="240"/>
      <c r="DVR2" s="240"/>
      <c r="DVS2" s="240"/>
      <c r="DVT2" s="240"/>
      <c r="DVU2" s="240"/>
      <c r="DVV2" s="240"/>
      <c r="DVW2" s="240"/>
      <c r="DVX2" s="240"/>
      <c r="DVY2" s="240"/>
      <c r="DVZ2" s="240"/>
      <c r="DWA2" s="240"/>
      <c r="DWB2" s="240"/>
      <c r="DWC2" s="240"/>
      <c r="DWD2" s="240"/>
      <c r="DWE2" s="240"/>
      <c r="DWF2" s="240"/>
      <c r="DWG2" s="240"/>
      <c r="DWH2" s="240"/>
      <c r="DWI2" s="240"/>
      <c r="DWJ2" s="240"/>
      <c r="DWK2" s="240"/>
      <c r="DWL2" s="240"/>
      <c r="DWM2" s="240"/>
      <c r="DWN2" s="240"/>
      <c r="DWO2" s="240"/>
      <c r="DWP2" s="240"/>
      <c r="DWQ2" s="240"/>
      <c r="DWR2" s="240"/>
      <c r="DWS2" s="240"/>
      <c r="DWT2" s="240"/>
      <c r="DWU2" s="240"/>
      <c r="DWV2" s="240"/>
      <c r="DWW2" s="240"/>
      <c r="DWX2" s="240"/>
      <c r="DWY2" s="240"/>
      <c r="DWZ2" s="240"/>
      <c r="DXA2" s="240"/>
      <c r="DXB2" s="240"/>
      <c r="DXC2" s="240"/>
      <c r="DXD2" s="240"/>
      <c r="DXE2" s="240"/>
      <c r="DXF2" s="240"/>
      <c r="DXG2" s="240"/>
      <c r="DXH2" s="240"/>
      <c r="DXI2" s="240"/>
      <c r="DXJ2" s="240"/>
      <c r="DXK2" s="240"/>
      <c r="DXL2" s="240"/>
      <c r="DXM2" s="240"/>
      <c r="DXN2" s="240"/>
      <c r="DXO2" s="240"/>
      <c r="DXP2" s="240"/>
      <c r="DXQ2" s="240"/>
      <c r="DXR2" s="240"/>
      <c r="DXS2" s="240"/>
      <c r="DXT2" s="240"/>
      <c r="DXU2" s="240"/>
      <c r="DXV2" s="240"/>
      <c r="DXW2" s="240"/>
      <c r="DXX2" s="240"/>
      <c r="DXY2" s="240"/>
      <c r="DXZ2" s="240"/>
      <c r="DYA2" s="240"/>
      <c r="DYB2" s="240"/>
      <c r="DYC2" s="240"/>
      <c r="DYD2" s="240"/>
      <c r="DYE2" s="240"/>
      <c r="DYF2" s="240"/>
      <c r="DYG2" s="240"/>
      <c r="DYH2" s="240"/>
      <c r="DYI2" s="240"/>
      <c r="DYJ2" s="240"/>
      <c r="DYK2" s="240"/>
      <c r="DYL2" s="240"/>
      <c r="DYM2" s="240"/>
      <c r="DYN2" s="240"/>
      <c r="DYO2" s="240"/>
      <c r="DYP2" s="240"/>
      <c r="DYQ2" s="240"/>
      <c r="DYR2" s="240"/>
      <c r="DYS2" s="240"/>
      <c r="DYT2" s="240"/>
      <c r="DYU2" s="240"/>
      <c r="DYV2" s="240"/>
      <c r="DYW2" s="240"/>
      <c r="DYX2" s="240"/>
      <c r="DYY2" s="240"/>
      <c r="DYZ2" s="240"/>
      <c r="DZA2" s="240"/>
      <c r="DZB2" s="240"/>
      <c r="DZC2" s="240"/>
      <c r="DZD2" s="240"/>
      <c r="DZE2" s="240"/>
      <c r="DZF2" s="240"/>
      <c r="DZG2" s="240"/>
      <c r="DZH2" s="240"/>
      <c r="DZI2" s="240"/>
      <c r="DZJ2" s="240"/>
      <c r="DZK2" s="240"/>
      <c r="DZL2" s="240"/>
      <c r="DZM2" s="240"/>
      <c r="DZN2" s="240"/>
      <c r="DZO2" s="240"/>
      <c r="DZP2" s="240"/>
      <c r="DZQ2" s="240"/>
      <c r="DZR2" s="240"/>
      <c r="DZS2" s="240"/>
      <c r="DZT2" s="240"/>
      <c r="DZU2" s="240"/>
      <c r="DZV2" s="240"/>
      <c r="DZW2" s="240"/>
      <c r="DZX2" s="240"/>
      <c r="DZY2" s="240"/>
      <c r="DZZ2" s="240"/>
      <c r="EAA2" s="240"/>
      <c r="EAB2" s="240"/>
      <c r="EAC2" s="240"/>
      <c r="EAD2" s="240"/>
      <c r="EAE2" s="240"/>
      <c r="EAF2" s="240"/>
      <c r="EAG2" s="240"/>
      <c r="EAH2" s="240"/>
      <c r="EAI2" s="240"/>
      <c r="EAJ2" s="240"/>
      <c r="EAK2" s="240"/>
      <c r="EAL2" s="240"/>
      <c r="EAM2" s="240"/>
      <c r="EAN2" s="240"/>
      <c r="EAO2" s="240"/>
      <c r="EAP2" s="240"/>
      <c r="EAQ2" s="240"/>
      <c r="EAR2" s="240"/>
      <c r="EAS2" s="240"/>
      <c r="EAT2" s="240"/>
      <c r="EAU2" s="240"/>
      <c r="EAV2" s="240"/>
      <c r="EAW2" s="240"/>
      <c r="EAX2" s="240"/>
      <c r="EAY2" s="240"/>
      <c r="EAZ2" s="240"/>
      <c r="EBA2" s="240"/>
      <c r="EBB2" s="240"/>
      <c r="EBC2" s="240"/>
      <c r="EBD2" s="240"/>
      <c r="EBE2" s="240"/>
      <c r="EBF2" s="240"/>
      <c r="EBG2" s="240"/>
      <c r="EBH2" s="240"/>
      <c r="EBI2" s="240"/>
      <c r="EBJ2" s="240"/>
      <c r="EBK2" s="240"/>
      <c r="EBL2" s="240"/>
      <c r="EBM2" s="240"/>
      <c r="EBN2" s="240"/>
      <c r="EBO2" s="240"/>
      <c r="EBP2" s="240"/>
      <c r="EBQ2" s="240"/>
      <c r="EBR2" s="240"/>
      <c r="EBS2" s="240"/>
      <c r="EBT2" s="240"/>
      <c r="EBU2" s="240"/>
      <c r="EBV2" s="240"/>
      <c r="EBW2" s="240"/>
      <c r="EBX2" s="240"/>
      <c r="EBY2" s="240"/>
      <c r="EBZ2" s="240"/>
      <c r="ECA2" s="240"/>
      <c r="ECB2" s="240"/>
      <c r="ECC2" s="240"/>
      <c r="ECD2" s="240"/>
      <c r="ECE2" s="240"/>
      <c r="ECF2" s="240"/>
      <c r="ECG2" s="240"/>
      <c r="ECH2" s="240"/>
      <c r="ECI2" s="240"/>
      <c r="ECJ2" s="240"/>
      <c r="ECK2" s="240"/>
      <c r="ECL2" s="240"/>
      <c r="ECM2" s="240"/>
      <c r="ECN2" s="240"/>
      <c r="ECO2" s="240"/>
      <c r="ECP2" s="240"/>
      <c r="ECQ2" s="240"/>
      <c r="ECR2" s="240"/>
      <c r="ECS2" s="240"/>
      <c r="ECT2" s="240"/>
      <c r="ECU2" s="240"/>
      <c r="ECV2" s="240"/>
      <c r="ECW2" s="240"/>
      <c r="ECX2" s="240"/>
      <c r="ECY2" s="240"/>
      <c r="ECZ2" s="240"/>
      <c r="EDA2" s="240"/>
      <c r="EDB2" s="240"/>
      <c r="EDC2" s="240"/>
      <c r="EDD2" s="240"/>
      <c r="EDE2" s="240"/>
      <c r="EDF2" s="240"/>
      <c r="EDG2" s="240"/>
      <c r="EDH2" s="240"/>
      <c r="EDI2" s="240"/>
      <c r="EDJ2" s="240"/>
      <c r="EDK2" s="240"/>
      <c r="EDL2" s="240"/>
      <c r="EDM2" s="240"/>
      <c r="EDN2" s="240"/>
      <c r="EDO2" s="240"/>
      <c r="EDP2" s="240"/>
      <c r="EDQ2" s="240"/>
      <c r="EDR2" s="240"/>
      <c r="EDS2" s="240"/>
      <c r="EDT2" s="240"/>
      <c r="EDU2" s="240"/>
      <c r="EDV2" s="240"/>
      <c r="EDW2" s="240"/>
      <c r="EDX2" s="240"/>
      <c r="EDY2" s="240"/>
      <c r="EDZ2" s="240"/>
      <c r="EEA2" s="240"/>
      <c r="EEB2" s="240"/>
      <c r="EEC2" s="240"/>
      <c r="EED2" s="240"/>
      <c r="EEE2" s="240"/>
      <c r="EEF2" s="240"/>
      <c r="EEG2" s="240"/>
      <c r="EEH2" s="240"/>
      <c r="EEI2" s="240"/>
      <c r="EEJ2" s="240"/>
      <c r="EEK2" s="240"/>
      <c r="EEL2" s="240"/>
      <c r="EEM2" s="240"/>
      <c r="EEN2" s="240"/>
      <c r="EEO2" s="240"/>
      <c r="EEP2" s="240"/>
      <c r="EEQ2" s="240"/>
      <c r="EER2" s="240"/>
      <c r="EES2" s="240"/>
      <c r="EET2" s="240"/>
      <c r="EEU2" s="240"/>
      <c r="EEV2" s="240"/>
      <c r="EEW2" s="240"/>
      <c r="EEX2" s="240"/>
      <c r="EEY2" s="240"/>
      <c r="EEZ2" s="240"/>
      <c r="EFA2" s="240"/>
      <c r="EFB2" s="240"/>
      <c r="EFC2" s="240"/>
      <c r="EFD2" s="240"/>
      <c r="EFE2" s="240"/>
      <c r="EFF2" s="240"/>
      <c r="EFG2" s="240"/>
      <c r="EFH2" s="240"/>
      <c r="EFI2" s="240"/>
      <c r="EFJ2" s="240"/>
      <c r="EFK2" s="240"/>
      <c r="EFL2" s="240"/>
      <c r="EFM2" s="240"/>
      <c r="EFN2" s="240"/>
      <c r="EFO2" s="240"/>
      <c r="EFP2" s="240"/>
      <c r="EFQ2" s="240"/>
      <c r="EFR2" s="240"/>
      <c r="EFS2" s="240"/>
      <c r="EFT2" s="240"/>
      <c r="EFU2" s="240"/>
      <c r="EFV2" s="240"/>
      <c r="EFW2" s="240"/>
      <c r="EFX2" s="240"/>
      <c r="EFY2" s="240"/>
      <c r="EFZ2" s="240"/>
      <c r="EGA2" s="240"/>
      <c r="EGB2" s="240"/>
      <c r="EGC2" s="240"/>
      <c r="EGD2" s="240"/>
      <c r="EGE2" s="240"/>
      <c r="EGF2" s="240"/>
      <c r="EGG2" s="240"/>
      <c r="EGH2" s="240"/>
      <c r="EGI2" s="240"/>
      <c r="EGJ2" s="240"/>
      <c r="EGK2" s="240"/>
      <c r="EGL2" s="240"/>
      <c r="EGM2" s="240"/>
      <c r="EGN2" s="240"/>
      <c r="EGO2" s="240"/>
      <c r="EGP2" s="240"/>
      <c r="EGQ2" s="240"/>
      <c r="EGR2" s="240"/>
      <c r="EGS2" s="240"/>
      <c r="EGT2" s="240"/>
      <c r="EGU2" s="240"/>
      <c r="EGV2" s="240"/>
      <c r="EGW2" s="240"/>
      <c r="EGX2" s="240"/>
      <c r="EGY2" s="240"/>
      <c r="EGZ2" s="240"/>
      <c r="EHA2" s="240"/>
      <c r="EHB2" s="240"/>
      <c r="EHC2" s="240"/>
      <c r="EHD2" s="240"/>
      <c r="EHE2" s="240"/>
      <c r="EHF2" s="240"/>
      <c r="EHG2" s="240"/>
      <c r="EHH2" s="240"/>
      <c r="EHI2" s="240"/>
      <c r="EHJ2" s="240"/>
      <c r="EHK2" s="240"/>
      <c r="EHL2" s="240"/>
      <c r="EHM2" s="240"/>
      <c r="EHN2" s="240"/>
      <c r="EHO2" s="240"/>
      <c r="EHP2" s="240"/>
      <c r="EHQ2" s="240"/>
      <c r="EHR2" s="240"/>
      <c r="EHS2" s="240"/>
      <c r="EHT2" s="240"/>
      <c r="EHU2" s="240"/>
      <c r="EHV2" s="240"/>
      <c r="EHW2" s="240"/>
      <c r="EHX2" s="240"/>
      <c r="EHY2" s="240"/>
      <c r="EHZ2" s="240"/>
      <c r="EIA2" s="240"/>
      <c r="EIB2" s="240"/>
      <c r="EIC2" s="240"/>
      <c r="EID2" s="240"/>
      <c r="EIE2" s="240"/>
      <c r="EIF2" s="240"/>
      <c r="EIG2" s="240"/>
      <c r="EIH2" s="240"/>
      <c r="EII2" s="240"/>
      <c r="EIJ2" s="240"/>
      <c r="EIK2" s="240"/>
      <c r="EIL2" s="240"/>
      <c r="EIM2" s="240"/>
      <c r="EIN2" s="240"/>
      <c r="EIO2" s="240"/>
      <c r="EIP2" s="240"/>
      <c r="EIQ2" s="240"/>
      <c r="EIR2" s="240"/>
      <c r="EIS2" s="240"/>
      <c r="EIT2" s="240"/>
      <c r="EIU2" s="240"/>
      <c r="EIV2" s="240"/>
      <c r="EIW2" s="240"/>
      <c r="EIX2" s="240"/>
      <c r="EIY2" s="240"/>
      <c r="EIZ2" s="240"/>
      <c r="EJA2" s="240"/>
      <c r="EJB2" s="240"/>
      <c r="EJC2" s="240"/>
      <c r="EJD2" s="240"/>
      <c r="EJE2" s="240"/>
      <c r="EJF2" s="240"/>
      <c r="EJG2" s="240"/>
      <c r="EJH2" s="240"/>
      <c r="EJI2" s="240"/>
      <c r="EJJ2" s="240"/>
      <c r="EJK2" s="240"/>
      <c r="EJL2" s="240"/>
      <c r="EJM2" s="240"/>
      <c r="EJN2" s="240"/>
      <c r="EJO2" s="240"/>
      <c r="EJP2" s="240"/>
      <c r="EJQ2" s="240"/>
      <c r="EJR2" s="240"/>
      <c r="EJS2" s="240"/>
      <c r="EJT2" s="240"/>
      <c r="EJU2" s="240"/>
      <c r="EJV2" s="240"/>
      <c r="EJW2" s="240"/>
      <c r="EJX2" s="240"/>
      <c r="EJY2" s="240"/>
      <c r="EJZ2" s="240"/>
      <c r="EKA2" s="240"/>
      <c r="EKB2" s="240"/>
      <c r="EKC2" s="240"/>
      <c r="EKD2" s="240"/>
      <c r="EKE2" s="240"/>
      <c r="EKF2" s="240"/>
      <c r="EKG2" s="240"/>
      <c r="EKH2" s="240"/>
      <c r="EKI2" s="240"/>
      <c r="EKJ2" s="240"/>
      <c r="EKK2" s="240"/>
      <c r="EKL2" s="240"/>
      <c r="EKM2" s="240"/>
      <c r="EKN2" s="240"/>
      <c r="EKO2" s="240"/>
      <c r="EKP2" s="240"/>
      <c r="EKQ2" s="240"/>
      <c r="EKR2" s="240"/>
      <c r="EKS2" s="240"/>
      <c r="EKT2" s="240"/>
      <c r="EKU2" s="240"/>
      <c r="EKV2" s="240"/>
      <c r="EKW2" s="240"/>
      <c r="EKX2" s="240"/>
      <c r="EKY2" s="240"/>
      <c r="EKZ2" s="240"/>
      <c r="ELA2" s="240"/>
      <c r="ELB2" s="240"/>
      <c r="ELC2" s="240"/>
      <c r="ELD2" s="240"/>
      <c r="ELE2" s="240"/>
      <c r="ELF2" s="240"/>
      <c r="ELG2" s="240"/>
      <c r="ELH2" s="240"/>
      <c r="ELI2" s="240"/>
      <c r="ELJ2" s="240"/>
      <c r="ELK2" s="240"/>
      <c r="ELL2" s="240"/>
      <c r="ELM2" s="240"/>
      <c r="ELN2" s="240"/>
      <c r="ELO2" s="240"/>
      <c r="ELP2" s="240"/>
      <c r="ELQ2" s="240"/>
      <c r="ELR2" s="240"/>
      <c r="ELS2" s="240"/>
      <c r="ELT2" s="240"/>
      <c r="ELU2" s="240"/>
      <c r="ELV2" s="240"/>
      <c r="ELW2" s="240"/>
      <c r="ELX2" s="240"/>
      <c r="ELY2" s="240"/>
      <c r="ELZ2" s="240"/>
      <c r="EMA2" s="240"/>
      <c r="EMB2" s="240"/>
      <c r="EMC2" s="240"/>
      <c r="EMD2" s="240"/>
      <c r="EME2" s="240"/>
      <c r="EMF2" s="240"/>
      <c r="EMG2" s="240"/>
      <c r="EMH2" s="240"/>
      <c r="EMI2" s="240"/>
      <c r="EMJ2" s="240"/>
      <c r="EMK2" s="240"/>
      <c r="EML2" s="240"/>
      <c r="EMM2" s="240"/>
      <c r="EMN2" s="240"/>
      <c r="EMO2" s="240"/>
      <c r="EMP2" s="240"/>
      <c r="EMQ2" s="240"/>
      <c r="EMR2" s="240"/>
      <c r="EMS2" s="240"/>
      <c r="EMT2" s="240"/>
      <c r="EMU2" s="240"/>
      <c r="EMV2" s="240"/>
      <c r="EMW2" s="240"/>
      <c r="EMX2" s="240"/>
      <c r="EMY2" s="240"/>
      <c r="EMZ2" s="240"/>
      <c r="ENA2" s="240"/>
      <c r="ENB2" s="240"/>
      <c r="ENC2" s="240"/>
      <c r="END2" s="240"/>
      <c r="ENE2" s="240"/>
      <c r="ENF2" s="240"/>
      <c r="ENG2" s="240"/>
      <c r="ENH2" s="240"/>
      <c r="ENI2" s="240"/>
      <c r="ENJ2" s="240"/>
      <c r="ENK2" s="240"/>
      <c r="ENL2" s="240"/>
      <c r="ENM2" s="240"/>
      <c r="ENN2" s="240"/>
      <c r="ENO2" s="240"/>
      <c r="ENP2" s="240"/>
      <c r="ENQ2" s="240"/>
      <c r="ENR2" s="240"/>
      <c r="ENS2" s="240"/>
      <c r="ENT2" s="240"/>
      <c r="ENU2" s="240"/>
      <c r="ENV2" s="240"/>
      <c r="ENW2" s="240"/>
      <c r="ENX2" s="240"/>
      <c r="ENY2" s="240"/>
      <c r="ENZ2" s="240"/>
      <c r="EOA2" s="240"/>
      <c r="EOB2" s="240"/>
      <c r="EOC2" s="240"/>
      <c r="EOD2" s="240"/>
      <c r="EOE2" s="240"/>
      <c r="EOF2" s="240"/>
      <c r="EOG2" s="240"/>
      <c r="EOH2" s="240"/>
      <c r="EOI2" s="240"/>
      <c r="EOJ2" s="240"/>
      <c r="EOK2" s="240"/>
      <c r="EOL2" s="240"/>
      <c r="EOM2" s="240"/>
      <c r="EON2" s="240"/>
      <c r="EOO2" s="240"/>
      <c r="EOP2" s="240"/>
      <c r="EOQ2" s="240"/>
      <c r="EOR2" s="240"/>
      <c r="EOS2" s="240"/>
      <c r="EOT2" s="240"/>
      <c r="EOU2" s="240"/>
      <c r="EOV2" s="240"/>
      <c r="EOW2" s="240"/>
      <c r="EOX2" s="240"/>
      <c r="EOY2" s="240"/>
      <c r="EOZ2" s="240"/>
      <c r="EPA2" s="240"/>
      <c r="EPB2" s="240"/>
      <c r="EPC2" s="240"/>
      <c r="EPD2" s="240"/>
      <c r="EPE2" s="240"/>
      <c r="EPF2" s="240"/>
      <c r="EPG2" s="240"/>
      <c r="EPH2" s="240"/>
      <c r="EPI2" s="240"/>
      <c r="EPJ2" s="240"/>
      <c r="EPK2" s="240"/>
      <c r="EPL2" s="240"/>
      <c r="EPM2" s="240"/>
      <c r="EPN2" s="240"/>
      <c r="EPO2" s="240"/>
      <c r="EPP2" s="240"/>
      <c r="EPQ2" s="240"/>
      <c r="EPR2" s="240"/>
      <c r="EPS2" s="240"/>
      <c r="EPT2" s="240"/>
      <c r="EPU2" s="240"/>
      <c r="EPV2" s="240"/>
      <c r="EPW2" s="240"/>
      <c r="EPX2" s="240"/>
      <c r="EPY2" s="240"/>
      <c r="EPZ2" s="240"/>
      <c r="EQA2" s="240"/>
      <c r="EQB2" s="240"/>
      <c r="EQC2" s="240"/>
      <c r="EQD2" s="240"/>
      <c r="EQE2" s="240"/>
      <c r="EQF2" s="240"/>
      <c r="EQG2" s="240"/>
      <c r="EQH2" s="240"/>
      <c r="EQI2" s="240"/>
      <c r="EQJ2" s="240"/>
      <c r="EQK2" s="240"/>
      <c r="EQL2" s="240"/>
      <c r="EQM2" s="240"/>
      <c r="EQN2" s="240"/>
      <c r="EQO2" s="240"/>
      <c r="EQP2" s="240"/>
      <c r="EQQ2" s="240"/>
      <c r="EQR2" s="240"/>
      <c r="EQS2" s="240"/>
      <c r="EQT2" s="240"/>
      <c r="EQU2" s="240"/>
      <c r="EQV2" s="240"/>
      <c r="EQW2" s="240"/>
      <c r="EQX2" s="240"/>
      <c r="EQY2" s="240"/>
      <c r="EQZ2" s="240"/>
      <c r="ERA2" s="240"/>
      <c r="ERB2" s="240"/>
      <c r="ERC2" s="240"/>
      <c r="ERD2" s="240"/>
      <c r="ERE2" s="240"/>
      <c r="ERF2" s="240"/>
      <c r="ERG2" s="240"/>
      <c r="ERH2" s="240"/>
      <c r="ERI2" s="240"/>
      <c r="ERJ2" s="240"/>
      <c r="ERK2" s="240"/>
      <c r="ERL2" s="240"/>
      <c r="ERM2" s="240"/>
      <c r="ERN2" s="240"/>
      <c r="ERO2" s="240"/>
      <c r="ERP2" s="240"/>
      <c r="ERQ2" s="240"/>
      <c r="ERR2" s="240"/>
      <c r="ERS2" s="240"/>
      <c r="ERT2" s="240"/>
      <c r="ERU2" s="240"/>
      <c r="ERV2" s="240"/>
      <c r="ERW2" s="240"/>
      <c r="ERX2" s="240"/>
      <c r="ERY2" s="240"/>
      <c r="ERZ2" s="240"/>
      <c r="ESA2" s="240"/>
      <c r="ESB2" s="240"/>
      <c r="ESC2" s="240"/>
      <c r="ESD2" s="240"/>
      <c r="ESE2" s="240"/>
      <c r="ESF2" s="240"/>
      <c r="ESG2" s="240"/>
      <c r="ESH2" s="240"/>
      <c r="ESI2" s="240"/>
      <c r="ESJ2" s="240"/>
      <c r="ESK2" s="240"/>
      <c r="ESL2" s="240"/>
      <c r="ESM2" s="240"/>
      <c r="ESN2" s="240"/>
      <c r="ESO2" s="240"/>
      <c r="ESP2" s="240"/>
      <c r="ESQ2" s="240"/>
      <c r="ESR2" s="240"/>
      <c r="ESS2" s="240"/>
      <c r="EST2" s="240"/>
      <c r="ESU2" s="240"/>
      <c r="ESV2" s="240"/>
      <c r="ESW2" s="240"/>
      <c r="ESX2" s="240"/>
      <c r="ESY2" s="240"/>
      <c r="ESZ2" s="240"/>
      <c r="ETA2" s="240"/>
      <c r="ETB2" s="240"/>
      <c r="ETC2" s="240"/>
      <c r="ETD2" s="240"/>
      <c r="ETE2" s="240"/>
      <c r="ETF2" s="240"/>
      <c r="ETG2" s="240"/>
      <c r="ETH2" s="240"/>
      <c r="ETI2" s="240"/>
      <c r="ETJ2" s="240"/>
      <c r="ETK2" s="240"/>
      <c r="ETL2" s="240"/>
      <c r="ETM2" s="240"/>
      <c r="ETN2" s="240"/>
      <c r="ETO2" s="240"/>
      <c r="ETP2" s="240"/>
      <c r="ETQ2" s="240"/>
      <c r="ETR2" s="240"/>
      <c r="ETS2" s="240"/>
      <c r="ETT2" s="240"/>
      <c r="ETU2" s="240"/>
      <c r="ETV2" s="240"/>
      <c r="ETW2" s="240"/>
      <c r="ETX2" s="240"/>
      <c r="ETY2" s="240"/>
      <c r="ETZ2" s="240"/>
      <c r="EUA2" s="240"/>
      <c r="EUB2" s="240"/>
      <c r="EUC2" s="240"/>
      <c r="EUD2" s="240"/>
      <c r="EUE2" s="240"/>
      <c r="EUF2" s="240"/>
      <c r="EUG2" s="240"/>
      <c r="EUH2" s="240"/>
      <c r="EUI2" s="240"/>
      <c r="EUJ2" s="240"/>
      <c r="EUK2" s="240"/>
      <c r="EUL2" s="240"/>
      <c r="EUM2" s="240"/>
      <c r="EUN2" s="240"/>
      <c r="EUO2" s="240"/>
      <c r="EUP2" s="240"/>
      <c r="EUQ2" s="240"/>
      <c r="EUR2" s="240"/>
      <c r="EUS2" s="240"/>
      <c r="EUT2" s="240"/>
      <c r="EUU2" s="240"/>
      <c r="EUV2" s="240"/>
      <c r="EUW2" s="240"/>
      <c r="EUX2" s="240"/>
      <c r="EUY2" s="240"/>
      <c r="EUZ2" s="240"/>
      <c r="EVA2" s="240"/>
      <c r="EVB2" s="240"/>
      <c r="EVC2" s="240"/>
      <c r="EVD2" s="240"/>
      <c r="EVE2" s="240"/>
      <c r="EVF2" s="240"/>
      <c r="EVG2" s="240"/>
      <c r="EVH2" s="240"/>
      <c r="EVI2" s="240"/>
      <c r="EVJ2" s="240"/>
      <c r="EVK2" s="240"/>
      <c r="EVL2" s="240"/>
      <c r="EVM2" s="240"/>
      <c r="EVN2" s="240"/>
      <c r="EVO2" s="240"/>
      <c r="EVP2" s="240"/>
      <c r="EVQ2" s="240"/>
      <c r="EVR2" s="240"/>
      <c r="EVS2" s="240"/>
      <c r="EVT2" s="240"/>
      <c r="EVU2" s="240"/>
      <c r="EVV2" s="240"/>
      <c r="EVW2" s="240"/>
      <c r="EVX2" s="240"/>
      <c r="EVY2" s="240"/>
      <c r="EVZ2" s="240"/>
      <c r="EWA2" s="240"/>
      <c r="EWB2" s="240"/>
      <c r="EWC2" s="240"/>
      <c r="EWD2" s="240"/>
      <c r="EWE2" s="240"/>
      <c r="EWF2" s="240"/>
      <c r="EWG2" s="240"/>
      <c r="EWH2" s="240"/>
      <c r="EWI2" s="240"/>
      <c r="EWJ2" s="240"/>
      <c r="EWK2" s="240"/>
      <c r="EWL2" s="240"/>
      <c r="EWM2" s="240"/>
      <c r="EWN2" s="240"/>
      <c r="EWO2" s="240"/>
      <c r="EWP2" s="240"/>
      <c r="EWQ2" s="240"/>
      <c r="EWR2" s="240"/>
      <c r="EWS2" s="240"/>
      <c r="EWT2" s="240"/>
      <c r="EWU2" s="240"/>
      <c r="EWV2" s="240"/>
      <c r="EWW2" s="240"/>
      <c r="EWX2" s="240"/>
      <c r="EWY2" s="240"/>
      <c r="EWZ2" s="240"/>
      <c r="EXA2" s="240"/>
      <c r="EXB2" s="240"/>
      <c r="EXC2" s="240"/>
      <c r="EXD2" s="240"/>
      <c r="EXE2" s="240"/>
      <c r="EXF2" s="240"/>
      <c r="EXG2" s="240"/>
      <c r="EXH2" s="240"/>
      <c r="EXI2" s="240"/>
      <c r="EXJ2" s="240"/>
      <c r="EXK2" s="240"/>
      <c r="EXL2" s="240"/>
      <c r="EXM2" s="240"/>
      <c r="EXN2" s="240"/>
      <c r="EXO2" s="240"/>
      <c r="EXP2" s="240"/>
      <c r="EXQ2" s="240"/>
      <c r="EXR2" s="240"/>
      <c r="EXS2" s="240"/>
      <c r="EXT2" s="240"/>
      <c r="EXU2" s="240"/>
      <c r="EXV2" s="240"/>
      <c r="EXW2" s="240"/>
      <c r="EXX2" s="240"/>
      <c r="EXY2" s="240"/>
      <c r="EXZ2" s="240"/>
      <c r="EYA2" s="240"/>
      <c r="EYB2" s="240"/>
      <c r="EYC2" s="240"/>
      <c r="EYD2" s="240"/>
      <c r="EYE2" s="240"/>
      <c r="EYF2" s="240"/>
      <c r="EYG2" s="240"/>
      <c r="EYH2" s="240"/>
      <c r="EYI2" s="240"/>
      <c r="EYJ2" s="240"/>
      <c r="EYK2" s="240"/>
      <c r="EYL2" s="240"/>
      <c r="EYM2" s="240"/>
      <c r="EYN2" s="240"/>
      <c r="EYO2" s="240"/>
      <c r="EYP2" s="240"/>
      <c r="EYQ2" s="240"/>
      <c r="EYR2" s="240"/>
      <c r="EYS2" s="240"/>
      <c r="EYT2" s="240"/>
      <c r="EYU2" s="240"/>
      <c r="EYV2" s="240"/>
      <c r="EYW2" s="240"/>
      <c r="EYX2" s="240"/>
      <c r="EYY2" s="240"/>
      <c r="EYZ2" s="240"/>
      <c r="EZA2" s="240"/>
      <c r="EZB2" s="240"/>
      <c r="EZC2" s="240"/>
      <c r="EZD2" s="240"/>
      <c r="EZE2" s="240"/>
      <c r="EZF2" s="240"/>
      <c r="EZG2" s="240"/>
      <c r="EZH2" s="240"/>
      <c r="EZI2" s="240"/>
      <c r="EZJ2" s="240"/>
      <c r="EZK2" s="240"/>
      <c r="EZL2" s="240"/>
      <c r="EZM2" s="240"/>
      <c r="EZN2" s="240"/>
      <c r="EZO2" s="240"/>
      <c r="EZP2" s="240"/>
      <c r="EZQ2" s="240"/>
      <c r="EZR2" s="240"/>
      <c r="EZS2" s="240"/>
      <c r="EZT2" s="240"/>
      <c r="EZU2" s="240"/>
      <c r="EZV2" s="240"/>
      <c r="EZW2" s="240"/>
      <c r="EZX2" s="240"/>
      <c r="EZY2" s="240"/>
      <c r="EZZ2" s="240"/>
      <c r="FAA2" s="240"/>
      <c r="FAB2" s="240"/>
      <c r="FAC2" s="240"/>
      <c r="FAD2" s="240"/>
      <c r="FAE2" s="240"/>
      <c r="FAF2" s="240"/>
      <c r="FAG2" s="240"/>
      <c r="FAH2" s="240"/>
      <c r="FAI2" s="240"/>
      <c r="FAJ2" s="240"/>
      <c r="FAK2" s="240"/>
      <c r="FAL2" s="240"/>
      <c r="FAM2" s="240"/>
      <c r="FAN2" s="240"/>
      <c r="FAO2" s="240"/>
      <c r="FAP2" s="240"/>
      <c r="FAQ2" s="240"/>
      <c r="FAR2" s="240"/>
      <c r="FAS2" s="240"/>
      <c r="FAT2" s="240"/>
      <c r="FAU2" s="240"/>
      <c r="FAV2" s="240"/>
      <c r="FAW2" s="240"/>
      <c r="FAX2" s="240"/>
      <c r="FAY2" s="240"/>
      <c r="FAZ2" s="240"/>
      <c r="FBA2" s="240"/>
      <c r="FBB2" s="240"/>
      <c r="FBC2" s="240"/>
      <c r="FBD2" s="240"/>
      <c r="FBE2" s="240"/>
      <c r="FBF2" s="240"/>
      <c r="FBG2" s="240"/>
      <c r="FBH2" s="240"/>
      <c r="FBI2" s="240"/>
      <c r="FBJ2" s="240"/>
      <c r="FBK2" s="240"/>
      <c r="FBL2" s="240"/>
      <c r="FBM2" s="240"/>
      <c r="FBN2" s="240"/>
      <c r="FBO2" s="240"/>
      <c r="FBP2" s="240"/>
      <c r="FBQ2" s="240"/>
      <c r="FBR2" s="240"/>
      <c r="FBS2" s="240"/>
      <c r="FBT2" s="240"/>
      <c r="FBU2" s="240"/>
      <c r="FBV2" s="240"/>
      <c r="FBW2" s="240"/>
      <c r="FBX2" s="240"/>
      <c r="FBY2" s="240"/>
      <c r="FBZ2" s="240"/>
      <c r="FCA2" s="240"/>
      <c r="FCB2" s="240"/>
      <c r="FCC2" s="240"/>
      <c r="FCD2" s="240"/>
      <c r="FCE2" s="240"/>
      <c r="FCF2" s="240"/>
      <c r="FCG2" s="240"/>
      <c r="FCH2" s="240"/>
      <c r="FCI2" s="240"/>
      <c r="FCJ2" s="240"/>
      <c r="FCK2" s="240"/>
      <c r="FCL2" s="240"/>
      <c r="FCM2" s="240"/>
      <c r="FCN2" s="240"/>
      <c r="FCO2" s="240"/>
      <c r="FCP2" s="240"/>
      <c r="FCQ2" s="240"/>
      <c r="FCR2" s="240"/>
      <c r="FCS2" s="240"/>
      <c r="FCT2" s="240"/>
      <c r="FCU2" s="240"/>
      <c r="FCV2" s="240"/>
      <c r="FCW2" s="240"/>
      <c r="FCX2" s="240"/>
      <c r="FCY2" s="240"/>
      <c r="FCZ2" s="240"/>
      <c r="FDA2" s="240"/>
      <c r="FDB2" s="240"/>
      <c r="FDC2" s="240"/>
      <c r="FDD2" s="240"/>
      <c r="FDE2" s="240"/>
      <c r="FDF2" s="240"/>
      <c r="FDG2" s="240"/>
      <c r="FDH2" s="240"/>
      <c r="FDI2" s="240"/>
      <c r="FDJ2" s="240"/>
      <c r="FDK2" s="240"/>
      <c r="FDL2" s="240"/>
      <c r="FDM2" s="240"/>
      <c r="FDN2" s="240"/>
      <c r="FDO2" s="240"/>
      <c r="FDP2" s="240"/>
      <c r="FDQ2" s="240"/>
      <c r="FDR2" s="240"/>
      <c r="FDS2" s="240"/>
      <c r="FDT2" s="240"/>
      <c r="FDU2" s="240"/>
      <c r="FDV2" s="240"/>
      <c r="FDW2" s="240"/>
      <c r="FDX2" s="240"/>
      <c r="FDY2" s="240"/>
      <c r="FDZ2" s="240"/>
      <c r="FEA2" s="240"/>
      <c r="FEB2" s="240"/>
      <c r="FEC2" s="240"/>
      <c r="FED2" s="240"/>
      <c r="FEE2" s="240"/>
      <c r="FEF2" s="240"/>
      <c r="FEG2" s="240"/>
      <c r="FEH2" s="240"/>
      <c r="FEI2" s="240"/>
      <c r="FEJ2" s="240"/>
      <c r="FEK2" s="240"/>
      <c r="FEL2" s="240"/>
      <c r="FEM2" s="240"/>
      <c r="FEN2" s="240"/>
      <c r="FEO2" s="240"/>
      <c r="FEP2" s="240"/>
      <c r="FEQ2" s="240"/>
      <c r="FER2" s="240"/>
      <c r="FES2" s="240"/>
      <c r="FET2" s="240"/>
      <c r="FEU2" s="240"/>
      <c r="FEV2" s="240"/>
      <c r="FEW2" s="240"/>
      <c r="FEX2" s="240"/>
      <c r="FEY2" s="240"/>
      <c r="FEZ2" s="240"/>
      <c r="FFA2" s="240"/>
      <c r="FFB2" s="240"/>
      <c r="FFC2" s="240"/>
      <c r="FFD2" s="240"/>
      <c r="FFE2" s="240"/>
      <c r="FFF2" s="240"/>
      <c r="FFG2" s="240"/>
      <c r="FFH2" s="240"/>
      <c r="FFI2" s="240"/>
      <c r="FFJ2" s="240"/>
      <c r="FFK2" s="240"/>
      <c r="FFL2" s="240"/>
      <c r="FFM2" s="240"/>
      <c r="FFN2" s="240"/>
      <c r="FFO2" s="240"/>
      <c r="FFP2" s="240"/>
      <c r="FFQ2" s="240"/>
      <c r="FFR2" s="240"/>
      <c r="FFS2" s="240"/>
      <c r="FFT2" s="240"/>
      <c r="FFU2" s="240"/>
      <c r="FFV2" s="240"/>
      <c r="FFW2" s="240"/>
      <c r="FFX2" s="240"/>
      <c r="FFY2" s="240"/>
      <c r="FFZ2" s="240"/>
      <c r="FGA2" s="240"/>
      <c r="FGB2" s="240"/>
      <c r="FGC2" s="240"/>
      <c r="FGD2" s="240"/>
      <c r="FGE2" s="240"/>
      <c r="FGF2" s="240"/>
      <c r="FGG2" s="240"/>
      <c r="FGH2" s="240"/>
      <c r="FGI2" s="240"/>
      <c r="FGJ2" s="240"/>
      <c r="FGK2" s="240"/>
      <c r="FGL2" s="240"/>
      <c r="FGM2" s="240"/>
      <c r="FGN2" s="240"/>
      <c r="FGO2" s="240"/>
      <c r="FGP2" s="240"/>
      <c r="FGQ2" s="240"/>
      <c r="FGR2" s="240"/>
      <c r="FGS2" s="240"/>
      <c r="FGT2" s="240"/>
      <c r="FGU2" s="240"/>
      <c r="FGV2" s="240"/>
      <c r="FGW2" s="240"/>
      <c r="FGX2" s="240"/>
      <c r="FGY2" s="240"/>
      <c r="FGZ2" s="240"/>
      <c r="FHA2" s="240"/>
      <c r="FHB2" s="240"/>
      <c r="FHC2" s="240"/>
      <c r="FHD2" s="240"/>
      <c r="FHE2" s="240"/>
      <c r="FHF2" s="240"/>
      <c r="FHG2" s="240"/>
      <c r="FHH2" s="240"/>
      <c r="FHI2" s="240"/>
      <c r="FHJ2" s="240"/>
      <c r="FHK2" s="240"/>
      <c r="FHL2" s="240"/>
      <c r="FHM2" s="240"/>
      <c r="FHN2" s="240"/>
      <c r="FHO2" s="240"/>
      <c r="FHP2" s="240"/>
      <c r="FHQ2" s="240"/>
      <c r="FHR2" s="240"/>
      <c r="FHS2" s="240"/>
      <c r="FHT2" s="240"/>
      <c r="FHU2" s="240"/>
      <c r="FHV2" s="240"/>
      <c r="FHW2" s="240"/>
      <c r="FHX2" s="240"/>
      <c r="FHY2" s="240"/>
      <c r="FHZ2" s="240"/>
      <c r="FIA2" s="240"/>
      <c r="FIB2" s="240"/>
      <c r="FIC2" s="240"/>
      <c r="FID2" s="240"/>
      <c r="FIE2" s="240"/>
      <c r="FIF2" s="240"/>
      <c r="FIG2" s="240"/>
      <c r="FIH2" s="240"/>
      <c r="FII2" s="240"/>
      <c r="FIJ2" s="240"/>
      <c r="FIK2" s="240"/>
      <c r="FIL2" s="240"/>
      <c r="FIM2" s="240"/>
      <c r="FIN2" s="240"/>
      <c r="FIO2" s="240"/>
      <c r="FIP2" s="240"/>
      <c r="FIQ2" s="240"/>
      <c r="FIR2" s="240"/>
      <c r="FIS2" s="240"/>
      <c r="FIT2" s="240"/>
      <c r="FIU2" s="240"/>
      <c r="FIV2" s="240"/>
      <c r="FIW2" s="240"/>
      <c r="FIX2" s="240"/>
      <c r="FIY2" s="240"/>
      <c r="FIZ2" s="240"/>
      <c r="FJA2" s="240"/>
      <c r="FJB2" s="240"/>
      <c r="FJC2" s="240"/>
      <c r="FJD2" s="240"/>
      <c r="FJE2" s="240"/>
      <c r="FJF2" s="240"/>
      <c r="FJG2" s="240"/>
      <c r="FJH2" s="240"/>
      <c r="FJI2" s="240"/>
      <c r="FJJ2" s="240"/>
      <c r="FJK2" s="240"/>
      <c r="FJL2" s="240"/>
      <c r="FJM2" s="240"/>
      <c r="FJN2" s="240"/>
      <c r="FJO2" s="240"/>
      <c r="FJP2" s="240"/>
      <c r="FJQ2" s="240"/>
      <c r="FJR2" s="240"/>
      <c r="FJS2" s="240"/>
      <c r="FJT2" s="240"/>
      <c r="FJU2" s="240"/>
      <c r="FJV2" s="240"/>
      <c r="FJW2" s="240"/>
      <c r="FJX2" s="240"/>
      <c r="FJY2" s="240"/>
      <c r="FJZ2" s="240"/>
      <c r="FKA2" s="240"/>
      <c r="FKB2" s="240"/>
      <c r="FKC2" s="240"/>
      <c r="FKD2" s="240"/>
      <c r="FKE2" s="240"/>
      <c r="FKF2" s="240"/>
      <c r="FKG2" s="240"/>
      <c r="FKH2" s="240"/>
      <c r="FKI2" s="240"/>
      <c r="FKJ2" s="240"/>
      <c r="FKK2" s="240"/>
      <c r="FKL2" s="240"/>
      <c r="FKM2" s="240"/>
      <c r="FKN2" s="240"/>
      <c r="FKO2" s="240"/>
      <c r="FKP2" s="240"/>
      <c r="FKQ2" s="240"/>
      <c r="FKR2" s="240"/>
      <c r="FKS2" s="240"/>
      <c r="FKT2" s="240"/>
      <c r="FKU2" s="240"/>
      <c r="FKV2" s="240"/>
      <c r="FKW2" s="240"/>
      <c r="FKX2" s="240"/>
      <c r="FKY2" s="240"/>
      <c r="FKZ2" s="240"/>
      <c r="FLA2" s="240"/>
      <c r="FLB2" s="240"/>
      <c r="FLC2" s="240"/>
      <c r="FLD2" s="240"/>
      <c r="FLE2" s="240"/>
      <c r="FLF2" s="240"/>
      <c r="FLG2" s="240"/>
      <c r="FLH2" s="240"/>
      <c r="FLI2" s="240"/>
      <c r="FLJ2" s="240"/>
      <c r="FLK2" s="240"/>
      <c r="FLL2" s="240"/>
      <c r="FLM2" s="240"/>
      <c r="FLN2" s="240"/>
      <c r="FLO2" s="240"/>
      <c r="FLP2" s="240"/>
      <c r="FLQ2" s="240"/>
      <c r="FLR2" s="240"/>
      <c r="FLS2" s="240"/>
      <c r="FLT2" s="240"/>
      <c r="FLU2" s="240"/>
      <c r="FLV2" s="240"/>
      <c r="FLW2" s="240"/>
      <c r="FLX2" s="240"/>
      <c r="FLY2" s="240"/>
      <c r="FLZ2" s="240"/>
      <c r="FMA2" s="240"/>
      <c r="FMB2" s="240"/>
      <c r="FMC2" s="240"/>
      <c r="FMD2" s="240"/>
      <c r="FME2" s="240"/>
      <c r="FMF2" s="240"/>
      <c r="FMG2" s="240"/>
      <c r="FMH2" s="240"/>
      <c r="FMI2" s="240"/>
      <c r="FMJ2" s="240"/>
      <c r="FMK2" s="240"/>
      <c r="FML2" s="240"/>
      <c r="FMM2" s="240"/>
      <c r="FMN2" s="240"/>
      <c r="FMO2" s="240"/>
      <c r="FMP2" s="240"/>
      <c r="FMQ2" s="240"/>
      <c r="FMR2" s="240"/>
      <c r="FMS2" s="240"/>
      <c r="FMT2" s="240"/>
      <c r="FMU2" s="240"/>
      <c r="FMV2" s="240"/>
      <c r="FMW2" s="240"/>
      <c r="FMX2" s="240"/>
      <c r="FMY2" s="240"/>
      <c r="FMZ2" s="240"/>
      <c r="FNA2" s="240"/>
      <c r="FNB2" s="240"/>
      <c r="FNC2" s="240"/>
      <c r="FND2" s="240"/>
      <c r="FNE2" s="240"/>
      <c r="FNF2" s="240"/>
      <c r="FNG2" s="240"/>
      <c r="FNH2" s="240"/>
      <c r="FNI2" s="240"/>
      <c r="FNJ2" s="240"/>
      <c r="FNK2" s="240"/>
      <c r="FNL2" s="240"/>
      <c r="FNM2" s="240"/>
      <c r="FNN2" s="240"/>
      <c r="FNO2" s="240"/>
      <c r="FNP2" s="240"/>
      <c r="FNQ2" s="240"/>
      <c r="FNR2" s="240"/>
      <c r="FNS2" s="240"/>
      <c r="FNT2" s="240"/>
      <c r="FNU2" s="240"/>
      <c r="FNV2" s="240"/>
      <c r="FNW2" s="240"/>
      <c r="FNX2" s="240"/>
      <c r="FNY2" s="240"/>
      <c r="FNZ2" s="240"/>
      <c r="FOA2" s="240"/>
      <c r="FOB2" s="240"/>
      <c r="FOC2" s="240"/>
      <c r="FOD2" s="240"/>
      <c r="FOE2" s="240"/>
      <c r="FOF2" s="240"/>
      <c r="FOG2" s="240"/>
      <c r="FOH2" s="240"/>
      <c r="FOI2" s="240"/>
      <c r="FOJ2" s="240"/>
      <c r="FOK2" s="240"/>
      <c r="FOL2" s="240"/>
      <c r="FOM2" s="240"/>
      <c r="FON2" s="240"/>
      <c r="FOO2" s="240"/>
      <c r="FOP2" s="240"/>
      <c r="FOQ2" s="240"/>
      <c r="FOR2" s="240"/>
      <c r="FOS2" s="240"/>
      <c r="FOT2" s="240"/>
      <c r="FOU2" s="240"/>
      <c r="FOV2" s="240"/>
      <c r="FOW2" s="240"/>
      <c r="FOX2" s="240"/>
      <c r="FOY2" s="240"/>
      <c r="FOZ2" s="240"/>
      <c r="FPA2" s="240"/>
      <c r="FPB2" s="240"/>
      <c r="FPC2" s="240"/>
      <c r="FPD2" s="240"/>
      <c r="FPE2" s="240"/>
      <c r="FPF2" s="240"/>
      <c r="FPG2" s="240"/>
      <c r="FPH2" s="240"/>
      <c r="FPI2" s="240"/>
      <c r="FPJ2" s="240"/>
      <c r="FPK2" s="240"/>
      <c r="FPL2" s="240"/>
      <c r="FPM2" s="240"/>
      <c r="FPN2" s="240"/>
      <c r="FPO2" s="240"/>
      <c r="FPP2" s="240"/>
      <c r="FPQ2" s="240"/>
      <c r="FPR2" s="240"/>
      <c r="FPS2" s="240"/>
      <c r="FPT2" s="240"/>
      <c r="FPU2" s="240"/>
      <c r="FPV2" s="240"/>
      <c r="FPW2" s="240"/>
      <c r="FPX2" s="240"/>
      <c r="FPY2" s="240"/>
      <c r="FPZ2" s="240"/>
      <c r="FQA2" s="240"/>
      <c r="FQB2" s="240"/>
      <c r="FQC2" s="240"/>
      <c r="FQD2" s="240"/>
      <c r="FQE2" s="240"/>
      <c r="FQF2" s="240"/>
      <c r="FQG2" s="240"/>
      <c r="FQH2" s="240"/>
      <c r="FQI2" s="240"/>
      <c r="FQJ2" s="240"/>
      <c r="FQK2" s="240"/>
      <c r="FQL2" s="240"/>
      <c r="FQM2" s="240"/>
      <c r="FQN2" s="240"/>
      <c r="FQO2" s="240"/>
      <c r="FQP2" s="240"/>
      <c r="FQQ2" s="240"/>
      <c r="FQR2" s="240"/>
      <c r="FQS2" s="240"/>
      <c r="FQT2" s="240"/>
      <c r="FQU2" s="240"/>
      <c r="FQV2" s="240"/>
      <c r="FQW2" s="240"/>
      <c r="FQX2" s="240"/>
      <c r="FQY2" s="240"/>
      <c r="FQZ2" s="240"/>
      <c r="FRA2" s="240"/>
      <c r="FRB2" s="240"/>
      <c r="FRC2" s="240"/>
      <c r="FRD2" s="240"/>
      <c r="FRE2" s="240"/>
      <c r="FRF2" s="240"/>
      <c r="FRG2" s="240"/>
      <c r="FRH2" s="240"/>
      <c r="FRI2" s="240"/>
      <c r="FRJ2" s="240"/>
      <c r="FRK2" s="240"/>
      <c r="FRL2" s="240"/>
      <c r="FRM2" s="240"/>
      <c r="FRN2" s="240"/>
      <c r="FRO2" s="240"/>
      <c r="FRP2" s="240"/>
      <c r="FRQ2" s="240"/>
      <c r="FRR2" s="240"/>
      <c r="FRS2" s="240"/>
      <c r="FRT2" s="240"/>
      <c r="FRU2" s="240"/>
      <c r="FRV2" s="240"/>
      <c r="FRW2" s="240"/>
      <c r="FRX2" s="240"/>
      <c r="FRY2" s="240"/>
      <c r="FRZ2" s="240"/>
      <c r="FSA2" s="240"/>
      <c r="FSB2" s="240"/>
      <c r="FSC2" s="240"/>
      <c r="FSD2" s="240"/>
      <c r="FSE2" s="240"/>
      <c r="FSF2" s="240"/>
      <c r="FSG2" s="240"/>
      <c r="FSH2" s="240"/>
      <c r="FSI2" s="240"/>
      <c r="FSJ2" s="240"/>
      <c r="FSK2" s="240"/>
      <c r="FSL2" s="240"/>
      <c r="FSM2" s="240"/>
      <c r="FSN2" s="240"/>
      <c r="FSO2" s="240"/>
      <c r="FSP2" s="240"/>
      <c r="FSQ2" s="240"/>
      <c r="FSR2" s="240"/>
      <c r="FSS2" s="240"/>
      <c r="FST2" s="240"/>
      <c r="FSU2" s="240"/>
      <c r="FSV2" s="240"/>
      <c r="FSW2" s="240"/>
      <c r="FSX2" s="240"/>
      <c r="FSY2" s="240"/>
      <c r="FSZ2" s="240"/>
      <c r="FTA2" s="240"/>
      <c r="FTB2" s="240"/>
      <c r="FTC2" s="240"/>
      <c r="FTD2" s="240"/>
      <c r="FTE2" s="240"/>
      <c r="FTF2" s="240"/>
      <c r="FTG2" s="240"/>
      <c r="FTH2" s="240"/>
      <c r="FTI2" s="240"/>
      <c r="FTJ2" s="240"/>
      <c r="FTK2" s="240"/>
      <c r="FTL2" s="240"/>
      <c r="FTM2" s="240"/>
      <c r="FTN2" s="240"/>
      <c r="FTO2" s="240"/>
      <c r="FTP2" s="240"/>
      <c r="FTQ2" s="240"/>
      <c r="FTR2" s="240"/>
      <c r="FTS2" s="240"/>
      <c r="FTT2" s="240"/>
      <c r="FTU2" s="240"/>
      <c r="FTV2" s="240"/>
      <c r="FTW2" s="240"/>
      <c r="FTX2" s="240"/>
      <c r="FTY2" s="240"/>
      <c r="FTZ2" s="240"/>
      <c r="FUA2" s="240"/>
      <c r="FUB2" s="240"/>
      <c r="FUC2" s="240"/>
      <c r="FUD2" s="240"/>
      <c r="FUE2" s="240"/>
      <c r="FUF2" s="240"/>
      <c r="FUG2" s="240"/>
      <c r="FUH2" s="240"/>
      <c r="FUI2" s="240"/>
      <c r="FUJ2" s="240"/>
      <c r="FUK2" s="240"/>
      <c r="FUL2" s="240"/>
      <c r="FUM2" s="240"/>
      <c r="FUN2" s="240"/>
      <c r="FUO2" s="240"/>
      <c r="FUP2" s="240"/>
      <c r="FUQ2" s="240"/>
      <c r="FUR2" s="240"/>
      <c r="FUS2" s="240"/>
      <c r="FUT2" s="240"/>
      <c r="FUU2" s="240"/>
      <c r="FUV2" s="240"/>
      <c r="FUW2" s="240"/>
      <c r="FUX2" s="240"/>
      <c r="FUY2" s="240"/>
      <c r="FUZ2" s="240"/>
      <c r="FVA2" s="240"/>
      <c r="FVB2" s="240"/>
      <c r="FVC2" s="240"/>
      <c r="FVD2" s="240"/>
      <c r="FVE2" s="240"/>
      <c r="FVF2" s="240"/>
      <c r="FVG2" s="240"/>
      <c r="FVH2" s="240"/>
      <c r="FVI2" s="240"/>
      <c r="FVJ2" s="240"/>
      <c r="FVK2" s="240"/>
      <c r="FVL2" s="240"/>
      <c r="FVM2" s="240"/>
      <c r="FVN2" s="240"/>
      <c r="FVO2" s="240"/>
      <c r="FVP2" s="240"/>
      <c r="FVQ2" s="240"/>
      <c r="FVR2" s="240"/>
      <c r="FVS2" s="240"/>
      <c r="FVT2" s="240"/>
      <c r="FVU2" s="240"/>
      <c r="FVV2" s="240"/>
      <c r="FVW2" s="240"/>
      <c r="FVX2" s="240"/>
      <c r="FVY2" s="240"/>
      <c r="FVZ2" s="240"/>
      <c r="FWA2" s="240"/>
      <c r="FWB2" s="240"/>
      <c r="FWC2" s="240"/>
      <c r="FWD2" s="240"/>
      <c r="FWE2" s="240"/>
      <c r="FWF2" s="240"/>
      <c r="FWG2" s="240"/>
      <c r="FWH2" s="240"/>
      <c r="FWI2" s="240"/>
      <c r="FWJ2" s="240"/>
      <c r="FWK2" s="240"/>
      <c r="FWL2" s="240"/>
      <c r="FWM2" s="240"/>
      <c r="FWN2" s="240"/>
      <c r="FWO2" s="240"/>
      <c r="FWP2" s="240"/>
      <c r="FWQ2" s="240"/>
      <c r="FWR2" s="240"/>
      <c r="FWS2" s="240"/>
      <c r="FWT2" s="240"/>
      <c r="FWU2" s="240"/>
      <c r="FWV2" s="240"/>
      <c r="FWW2" s="240"/>
      <c r="FWX2" s="240"/>
      <c r="FWY2" s="240"/>
      <c r="FWZ2" s="240"/>
      <c r="FXA2" s="240"/>
      <c r="FXB2" s="240"/>
      <c r="FXC2" s="240"/>
      <c r="FXD2" s="240"/>
      <c r="FXE2" s="240"/>
      <c r="FXF2" s="240"/>
      <c r="FXG2" s="240"/>
      <c r="FXH2" s="240"/>
      <c r="FXI2" s="240"/>
      <c r="FXJ2" s="240"/>
      <c r="FXK2" s="240"/>
      <c r="FXL2" s="240"/>
      <c r="FXM2" s="240"/>
      <c r="FXN2" s="240"/>
      <c r="FXO2" s="240"/>
      <c r="FXP2" s="240"/>
      <c r="FXQ2" s="240"/>
      <c r="FXR2" s="240"/>
      <c r="FXS2" s="240"/>
      <c r="FXT2" s="240"/>
      <c r="FXU2" s="240"/>
      <c r="FXV2" s="240"/>
      <c r="FXW2" s="240"/>
      <c r="FXX2" s="240"/>
      <c r="FXY2" s="240"/>
      <c r="FXZ2" s="240"/>
      <c r="FYA2" s="240"/>
      <c r="FYB2" s="240"/>
      <c r="FYC2" s="240"/>
      <c r="FYD2" s="240"/>
      <c r="FYE2" s="240"/>
      <c r="FYF2" s="240"/>
      <c r="FYG2" s="240"/>
      <c r="FYH2" s="240"/>
      <c r="FYI2" s="240"/>
      <c r="FYJ2" s="240"/>
      <c r="FYK2" s="240"/>
      <c r="FYL2" s="240"/>
      <c r="FYM2" s="240"/>
      <c r="FYN2" s="240"/>
      <c r="FYO2" s="240"/>
      <c r="FYP2" s="240"/>
      <c r="FYQ2" s="240"/>
      <c r="FYR2" s="240"/>
      <c r="FYS2" s="240"/>
      <c r="FYT2" s="240"/>
      <c r="FYU2" s="240"/>
      <c r="FYV2" s="240"/>
      <c r="FYW2" s="240"/>
      <c r="FYX2" s="240"/>
      <c r="FYY2" s="240"/>
      <c r="FYZ2" s="240"/>
      <c r="FZA2" s="240"/>
      <c r="FZB2" s="240"/>
      <c r="FZC2" s="240"/>
      <c r="FZD2" s="240"/>
      <c r="FZE2" s="240"/>
      <c r="FZF2" s="240"/>
      <c r="FZG2" s="240"/>
      <c r="FZH2" s="240"/>
      <c r="FZI2" s="240"/>
      <c r="FZJ2" s="240"/>
      <c r="FZK2" s="240"/>
      <c r="FZL2" s="240"/>
      <c r="FZM2" s="240"/>
      <c r="FZN2" s="240"/>
      <c r="FZO2" s="240"/>
      <c r="FZP2" s="240"/>
      <c r="FZQ2" s="240"/>
      <c r="FZR2" s="240"/>
      <c r="FZS2" s="240"/>
      <c r="FZT2" s="240"/>
      <c r="FZU2" s="240"/>
      <c r="FZV2" s="240"/>
      <c r="FZW2" s="240"/>
      <c r="FZX2" s="240"/>
      <c r="FZY2" s="240"/>
      <c r="FZZ2" s="240"/>
      <c r="GAA2" s="240"/>
      <c r="GAB2" s="240"/>
      <c r="GAC2" s="240"/>
      <c r="GAD2" s="240"/>
      <c r="GAE2" s="240"/>
      <c r="GAF2" s="240"/>
      <c r="GAG2" s="240"/>
      <c r="GAH2" s="240"/>
      <c r="GAI2" s="240"/>
      <c r="GAJ2" s="240"/>
      <c r="GAK2" s="240"/>
      <c r="GAL2" s="240"/>
      <c r="GAM2" s="240"/>
      <c r="GAN2" s="240"/>
      <c r="GAO2" s="240"/>
      <c r="GAP2" s="240"/>
      <c r="GAQ2" s="240"/>
      <c r="GAR2" s="240"/>
      <c r="GAS2" s="240"/>
      <c r="GAT2" s="240"/>
      <c r="GAU2" s="240"/>
      <c r="GAV2" s="240"/>
      <c r="GAW2" s="240"/>
      <c r="GAX2" s="240"/>
      <c r="GAY2" s="240"/>
      <c r="GAZ2" s="240"/>
      <c r="GBA2" s="240"/>
      <c r="GBB2" s="240"/>
      <c r="GBC2" s="240"/>
      <c r="GBD2" s="240"/>
      <c r="GBE2" s="240"/>
      <c r="GBF2" s="240"/>
      <c r="GBG2" s="240"/>
      <c r="GBH2" s="240"/>
      <c r="GBI2" s="240"/>
      <c r="GBJ2" s="240"/>
      <c r="GBK2" s="240"/>
      <c r="GBL2" s="240"/>
      <c r="GBM2" s="240"/>
      <c r="GBN2" s="240"/>
      <c r="GBO2" s="240"/>
      <c r="GBP2" s="240"/>
      <c r="GBQ2" s="240"/>
      <c r="GBR2" s="240"/>
      <c r="GBS2" s="240"/>
      <c r="GBT2" s="240"/>
      <c r="GBU2" s="240"/>
      <c r="GBV2" s="240"/>
      <c r="GBW2" s="240"/>
      <c r="GBX2" s="240"/>
      <c r="GBY2" s="240"/>
      <c r="GBZ2" s="240"/>
      <c r="GCA2" s="240"/>
      <c r="GCB2" s="240"/>
      <c r="GCC2" s="240"/>
      <c r="GCD2" s="240"/>
      <c r="GCE2" s="240"/>
      <c r="GCF2" s="240"/>
      <c r="GCG2" s="240"/>
      <c r="GCH2" s="240"/>
      <c r="GCI2" s="240"/>
      <c r="GCJ2" s="240"/>
      <c r="GCK2" s="240"/>
      <c r="GCL2" s="240"/>
      <c r="GCM2" s="240"/>
      <c r="GCN2" s="240"/>
      <c r="GCO2" s="240"/>
      <c r="GCP2" s="240"/>
      <c r="GCQ2" s="240"/>
      <c r="GCR2" s="240"/>
      <c r="GCS2" s="240"/>
      <c r="GCT2" s="240"/>
      <c r="GCU2" s="240"/>
      <c r="GCV2" s="240"/>
      <c r="GCW2" s="240"/>
      <c r="GCX2" s="240"/>
      <c r="GCY2" s="240"/>
      <c r="GCZ2" s="240"/>
      <c r="GDA2" s="240"/>
      <c r="GDB2" s="240"/>
      <c r="GDC2" s="240"/>
      <c r="GDD2" s="240"/>
      <c r="GDE2" s="240"/>
      <c r="GDF2" s="240"/>
      <c r="GDG2" s="240"/>
      <c r="GDH2" s="240"/>
      <c r="GDI2" s="240"/>
      <c r="GDJ2" s="240"/>
      <c r="GDK2" s="240"/>
      <c r="GDL2" s="240"/>
      <c r="GDM2" s="240"/>
      <c r="GDN2" s="240"/>
      <c r="GDO2" s="240"/>
      <c r="GDP2" s="240"/>
      <c r="GDQ2" s="240"/>
      <c r="GDR2" s="240"/>
      <c r="GDS2" s="240"/>
      <c r="GDT2" s="240"/>
      <c r="GDU2" s="240"/>
      <c r="GDV2" s="240"/>
      <c r="GDW2" s="240"/>
      <c r="GDX2" s="240"/>
      <c r="GDY2" s="240"/>
      <c r="GDZ2" s="240"/>
      <c r="GEA2" s="240"/>
      <c r="GEB2" s="240"/>
      <c r="GEC2" s="240"/>
      <c r="GED2" s="240"/>
      <c r="GEE2" s="240"/>
      <c r="GEF2" s="240"/>
      <c r="GEG2" s="240"/>
      <c r="GEH2" s="240"/>
      <c r="GEI2" s="240"/>
      <c r="GEJ2" s="240"/>
      <c r="GEK2" s="240"/>
      <c r="GEL2" s="240"/>
      <c r="GEM2" s="240"/>
      <c r="GEN2" s="240"/>
      <c r="GEO2" s="240"/>
      <c r="GEP2" s="240"/>
      <c r="GEQ2" s="240"/>
      <c r="GER2" s="240"/>
      <c r="GES2" s="240"/>
      <c r="GET2" s="240"/>
      <c r="GEU2" s="240"/>
      <c r="GEV2" s="240"/>
      <c r="GEW2" s="240"/>
      <c r="GEX2" s="240"/>
      <c r="GEY2" s="240"/>
      <c r="GEZ2" s="240"/>
      <c r="GFA2" s="240"/>
      <c r="GFB2" s="240"/>
      <c r="GFC2" s="240"/>
      <c r="GFD2" s="240"/>
      <c r="GFE2" s="240"/>
      <c r="GFF2" s="240"/>
      <c r="GFG2" s="240"/>
      <c r="GFH2" s="240"/>
      <c r="GFI2" s="240"/>
      <c r="GFJ2" s="240"/>
      <c r="GFK2" s="240"/>
      <c r="GFL2" s="240"/>
      <c r="GFM2" s="240"/>
      <c r="GFN2" s="240"/>
      <c r="GFO2" s="240"/>
      <c r="GFP2" s="240"/>
      <c r="GFQ2" s="240"/>
      <c r="GFR2" s="240"/>
      <c r="GFS2" s="240"/>
      <c r="GFT2" s="240"/>
      <c r="GFU2" s="240"/>
      <c r="GFV2" s="240"/>
      <c r="GFW2" s="240"/>
      <c r="GFX2" s="240"/>
      <c r="GFY2" s="240"/>
      <c r="GFZ2" s="240"/>
      <c r="GGA2" s="240"/>
      <c r="GGB2" s="240"/>
      <c r="GGC2" s="240"/>
      <c r="GGD2" s="240"/>
      <c r="GGE2" s="240"/>
      <c r="GGF2" s="240"/>
      <c r="GGG2" s="240"/>
      <c r="GGH2" s="240"/>
      <c r="GGI2" s="240"/>
      <c r="GGJ2" s="240"/>
      <c r="GGK2" s="240"/>
      <c r="GGL2" s="240"/>
      <c r="GGM2" s="240"/>
      <c r="GGN2" s="240"/>
      <c r="GGO2" s="240"/>
      <c r="GGP2" s="240"/>
      <c r="GGQ2" s="240"/>
      <c r="GGR2" s="240"/>
      <c r="GGS2" s="240"/>
      <c r="GGT2" s="240"/>
      <c r="GGU2" s="240"/>
      <c r="GGV2" s="240"/>
      <c r="GGW2" s="240"/>
      <c r="GGX2" s="240"/>
      <c r="GGY2" s="240"/>
      <c r="GGZ2" s="240"/>
      <c r="GHA2" s="240"/>
      <c r="GHB2" s="240"/>
      <c r="GHC2" s="240"/>
      <c r="GHD2" s="240"/>
      <c r="GHE2" s="240"/>
      <c r="GHF2" s="240"/>
      <c r="GHG2" s="240"/>
      <c r="GHH2" s="240"/>
      <c r="GHI2" s="240"/>
      <c r="GHJ2" s="240"/>
      <c r="GHK2" s="240"/>
      <c r="GHL2" s="240"/>
      <c r="GHM2" s="240"/>
      <c r="GHN2" s="240"/>
      <c r="GHO2" s="240"/>
      <c r="GHP2" s="240"/>
      <c r="GHQ2" s="240"/>
      <c r="GHR2" s="240"/>
      <c r="GHS2" s="240"/>
      <c r="GHT2" s="240"/>
      <c r="GHU2" s="240"/>
      <c r="GHV2" s="240"/>
      <c r="GHW2" s="240"/>
      <c r="GHX2" s="240"/>
      <c r="GHY2" s="240"/>
      <c r="GHZ2" s="240"/>
      <c r="GIA2" s="240"/>
      <c r="GIB2" s="240"/>
      <c r="GIC2" s="240"/>
      <c r="GID2" s="240"/>
      <c r="GIE2" s="240"/>
      <c r="GIF2" s="240"/>
      <c r="GIG2" s="240"/>
      <c r="GIH2" s="240"/>
      <c r="GII2" s="240"/>
      <c r="GIJ2" s="240"/>
      <c r="GIK2" s="240"/>
      <c r="GIL2" s="240"/>
      <c r="GIM2" s="240"/>
      <c r="GIN2" s="240"/>
      <c r="GIO2" s="240"/>
      <c r="GIP2" s="240"/>
      <c r="GIQ2" s="240"/>
      <c r="GIR2" s="240"/>
      <c r="GIS2" s="240"/>
      <c r="GIT2" s="240"/>
      <c r="GIU2" s="240"/>
      <c r="GIV2" s="240"/>
      <c r="GIW2" s="240"/>
      <c r="GIX2" s="240"/>
      <c r="GIY2" s="240"/>
      <c r="GIZ2" s="240"/>
      <c r="GJA2" s="240"/>
      <c r="GJB2" s="240"/>
      <c r="GJC2" s="240"/>
      <c r="GJD2" s="240"/>
      <c r="GJE2" s="240"/>
      <c r="GJF2" s="240"/>
      <c r="GJG2" s="240"/>
      <c r="GJH2" s="240"/>
      <c r="GJI2" s="240"/>
      <c r="GJJ2" s="240"/>
      <c r="GJK2" s="240"/>
      <c r="GJL2" s="240"/>
      <c r="GJM2" s="240"/>
      <c r="GJN2" s="240"/>
      <c r="GJO2" s="240"/>
      <c r="GJP2" s="240"/>
      <c r="GJQ2" s="240"/>
      <c r="GJR2" s="240"/>
      <c r="GJS2" s="240"/>
      <c r="GJT2" s="240"/>
      <c r="GJU2" s="240"/>
      <c r="GJV2" s="240"/>
      <c r="GJW2" s="240"/>
      <c r="GJX2" s="240"/>
      <c r="GJY2" s="240"/>
      <c r="GJZ2" s="240"/>
      <c r="GKA2" s="240"/>
      <c r="GKB2" s="240"/>
      <c r="GKC2" s="240"/>
      <c r="GKD2" s="240"/>
      <c r="GKE2" s="240"/>
      <c r="GKF2" s="240"/>
      <c r="GKG2" s="240"/>
      <c r="GKH2" s="240"/>
      <c r="GKI2" s="240"/>
      <c r="GKJ2" s="240"/>
      <c r="GKK2" s="240"/>
      <c r="GKL2" s="240"/>
      <c r="GKM2" s="240"/>
      <c r="GKN2" s="240"/>
      <c r="GKO2" s="240"/>
      <c r="GKP2" s="240"/>
      <c r="GKQ2" s="240"/>
      <c r="GKR2" s="240"/>
      <c r="GKS2" s="240"/>
      <c r="GKT2" s="240"/>
      <c r="GKU2" s="240"/>
      <c r="GKV2" s="240"/>
      <c r="GKW2" s="240"/>
      <c r="GKX2" s="240"/>
      <c r="GKY2" s="240"/>
      <c r="GKZ2" s="240"/>
      <c r="GLA2" s="240"/>
      <c r="GLB2" s="240"/>
      <c r="GLC2" s="240"/>
      <c r="GLD2" s="240"/>
      <c r="GLE2" s="240"/>
      <c r="GLF2" s="240"/>
      <c r="GLG2" s="240"/>
      <c r="GLH2" s="240"/>
      <c r="GLI2" s="240"/>
      <c r="GLJ2" s="240"/>
      <c r="GLK2" s="240"/>
      <c r="GLL2" s="240"/>
      <c r="GLM2" s="240"/>
      <c r="GLN2" s="240"/>
      <c r="GLO2" s="240"/>
      <c r="GLP2" s="240"/>
      <c r="GLQ2" s="240"/>
      <c r="GLR2" s="240"/>
      <c r="GLS2" s="240"/>
      <c r="GLT2" s="240"/>
      <c r="GLU2" s="240"/>
      <c r="GLV2" s="240"/>
      <c r="GLW2" s="240"/>
      <c r="GLX2" s="240"/>
      <c r="GLY2" s="240"/>
      <c r="GLZ2" s="240"/>
      <c r="GMA2" s="240"/>
      <c r="GMB2" s="240"/>
      <c r="GMC2" s="240"/>
      <c r="GMD2" s="240"/>
      <c r="GME2" s="240"/>
      <c r="GMF2" s="240"/>
      <c r="GMG2" s="240"/>
      <c r="GMH2" s="240"/>
      <c r="GMI2" s="240"/>
      <c r="GMJ2" s="240"/>
      <c r="GMK2" s="240"/>
      <c r="GML2" s="240"/>
      <c r="GMM2" s="240"/>
      <c r="GMN2" s="240"/>
      <c r="GMO2" s="240"/>
      <c r="GMP2" s="240"/>
      <c r="GMQ2" s="240"/>
      <c r="GMR2" s="240"/>
      <c r="GMS2" s="240"/>
      <c r="GMT2" s="240"/>
      <c r="GMU2" s="240"/>
      <c r="GMV2" s="240"/>
      <c r="GMW2" s="240"/>
      <c r="GMX2" s="240"/>
      <c r="GMY2" s="240"/>
      <c r="GMZ2" s="240"/>
      <c r="GNA2" s="240"/>
      <c r="GNB2" s="240"/>
      <c r="GNC2" s="240"/>
      <c r="GND2" s="240"/>
      <c r="GNE2" s="240"/>
      <c r="GNF2" s="240"/>
      <c r="GNG2" s="240"/>
      <c r="GNH2" s="240"/>
      <c r="GNI2" s="240"/>
      <c r="GNJ2" s="240"/>
      <c r="GNK2" s="240"/>
      <c r="GNL2" s="240"/>
      <c r="GNM2" s="240"/>
      <c r="GNN2" s="240"/>
      <c r="GNO2" s="240"/>
      <c r="GNP2" s="240"/>
      <c r="GNQ2" s="240"/>
      <c r="GNR2" s="240"/>
      <c r="GNS2" s="240"/>
      <c r="GNT2" s="240"/>
      <c r="GNU2" s="240"/>
      <c r="GNV2" s="240"/>
      <c r="GNW2" s="240"/>
      <c r="GNX2" s="240"/>
      <c r="GNY2" s="240"/>
      <c r="GNZ2" s="240"/>
      <c r="GOA2" s="240"/>
      <c r="GOB2" s="240"/>
      <c r="GOC2" s="240"/>
      <c r="GOD2" s="240"/>
      <c r="GOE2" s="240"/>
      <c r="GOF2" s="240"/>
      <c r="GOG2" s="240"/>
      <c r="GOH2" s="240"/>
      <c r="GOI2" s="240"/>
      <c r="GOJ2" s="240"/>
      <c r="GOK2" s="240"/>
      <c r="GOL2" s="240"/>
      <c r="GOM2" s="240"/>
      <c r="GON2" s="240"/>
      <c r="GOO2" s="240"/>
      <c r="GOP2" s="240"/>
      <c r="GOQ2" s="240"/>
      <c r="GOR2" s="240"/>
      <c r="GOS2" s="240"/>
      <c r="GOT2" s="240"/>
      <c r="GOU2" s="240"/>
      <c r="GOV2" s="240"/>
      <c r="GOW2" s="240"/>
      <c r="GOX2" s="240"/>
      <c r="GOY2" s="240"/>
      <c r="GOZ2" s="240"/>
      <c r="GPA2" s="240"/>
      <c r="GPB2" s="240"/>
      <c r="GPC2" s="240"/>
      <c r="GPD2" s="240"/>
      <c r="GPE2" s="240"/>
      <c r="GPF2" s="240"/>
      <c r="GPG2" s="240"/>
      <c r="GPH2" s="240"/>
      <c r="GPI2" s="240"/>
      <c r="GPJ2" s="240"/>
      <c r="GPK2" s="240"/>
      <c r="GPL2" s="240"/>
      <c r="GPM2" s="240"/>
      <c r="GPN2" s="240"/>
      <c r="GPO2" s="240"/>
      <c r="GPP2" s="240"/>
      <c r="GPQ2" s="240"/>
      <c r="GPR2" s="240"/>
      <c r="GPS2" s="240"/>
      <c r="GPT2" s="240"/>
      <c r="GPU2" s="240"/>
      <c r="GPV2" s="240"/>
      <c r="GPW2" s="240"/>
      <c r="GPX2" s="240"/>
      <c r="GPY2" s="240"/>
      <c r="GPZ2" s="240"/>
      <c r="GQA2" s="240"/>
      <c r="GQB2" s="240"/>
      <c r="GQC2" s="240"/>
      <c r="GQD2" s="240"/>
      <c r="GQE2" s="240"/>
      <c r="GQF2" s="240"/>
      <c r="GQG2" s="240"/>
      <c r="GQH2" s="240"/>
      <c r="GQI2" s="240"/>
      <c r="GQJ2" s="240"/>
      <c r="GQK2" s="240"/>
      <c r="GQL2" s="240"/>
      <c r="GQM2" s="240"/>
      <c r="GQN2" s="240"/>
      <c r="GQO2" s="240"/>
      <c r="GQP2" s="240"/>
      <c r="GQQ2" s="240"/>
      <c r="GQR2" s="240"/>
      <c r="GQS2" s="240"/>
      <c r="GQT2" s="240"/>
      <c r="GQU2" s="240"/>
      <c r="GQV2" s="240"/>
      <c r="GQW2" s="240"/>
      <c r="GQX2" s="240"/>
      <c r="GQY2" s="240"/>
      <c r="GQZ2" s="240"/>
      <c r="GRA2" s="240"/>
      <c r="GRB2" s="240"/>
      <c r="GRC2" s="240"/>
      <c r="GRD2" s="240"/>
      <c r="GRE2" s="240"/>
      <c r="GRF2" s="240"/>
      <c r="GRG2" s="240"/>
      <c r="GRH2" s="240"/>
      <c r="GRI2" s="240"/>
      <c r="GRJ2" s="240"/>
      <c r="GRK2" s="240"/>
      <c r="GRL2" s="240"/>
      <c r="GRM2" s="240"/>
      <c r="GRN2" s="240"/>
      <c r="GRO2" s="240"/>
      <c r="GRP2" s="240"/>
      <c r="GRQ2" s="240"/>
      <c r="GRR2" s="240"/>
      <c r="GRS2" s="240"/>
      <c r="GRT2" s="240"/>
      <c r="GRU2" s="240"/>
      <c r="GRV2" s="240"/>
      <c r="GRW2" s="240"/>
      <c r="GRX2" s="240"/>
      <c r="GRY2" s="240"/>
      <c r="GRZ2" s="240"/>
      <c r="GSA2" s="240"/>
      <c r="GSB2" s="240"/>
      <c r="GSC2" s="240"/>
      <c r="GSD2" s="240"/>
      <c r="GSE2" s="240"/>
      <c r="GSF2" s="240"/>
      <c r="GSG2" s="240"/>
      <c r="GSH2" s="240"/>
      <c r="GSI2" s="240"/>
      <c r="GSJ2" s="240"/>
      <c r="GSK2" s="240"/>
      <c r="GSL2" s="240"/>
      <c r="GSM2" s="240"/>
      <c r="GSN2" s="240"/>
      <c r="GSO2" s="240"/>
      <c r="GSP2" s="240"/>
      <c r="GSQ2" s="240"/>
      <c r="GSR2" s="240"/>
      <c r="GSS2" s="240"/>
      <c r="GST2" s="240"/>
      <c r="GSU2" s="240"/>
      <c r="GSV2" s="240"/>
      <c r="GSW2" s="240"/>
      <c r="GSX2" s="240"/>
      <c r="GSY2" s="240"/>
      <c r="GSZ2" s="240"/>
      <c r="GTA2" s="240"/>
      <c r="GTB2" s="240"/>
      <c r="GTC2" s="240"/>
      <c r="GTD2" s="240"/>
      <c r="GTE2" s="240"/>
      <c r="GTF2" s="240"/>
      <c r="GTG2" s="240"/>
      <c r="GTH2" s="240"/>
      <c r="GTI2" s="240"/>
      <c r="GTJ2" s="240"/>
      <c r="GTK2" s="240"/>
      <c r="GTL2" s="240"/>
      <c r="GTM2" s="240"/>
      <c r="GTN2" s="240"/>
      <c r="GTO2" s="240"/>
      <c r="GTP2" s="240"/>
      <c r="GTQ2" s="240"/>
      <c r="GTR2" s="240"/>
      <c r="GTS2" s="240"/>
      <c r="GTT2" s="240"/>
      <c r="GTU2" s="240"/>
      <c r="GTV2" s="240"/>
      <c r="GTW2" s="240"/>
      <c r="GTX2" s="240"/>
      <c r="GTY2" s="240"/>
      <c r="GTZ2" s="240"/>
      <c r="GUA2" s="240"/>
      <c r="GUB2" s="240"/>
      <c r="GUC2" s="240"/>
      <c r="GUD2" s="240"/>
      <c r="GUE2" s="240"/>
      <c r="GUF2" s="240"/>
      <c r="GUG2" s="240"/>
      <c r="GUH2" s="240"/>
      <c r="GUI2" s="240"/>
      <c r="GUJ2" s="240"/>
      <c r="GUK2" s="240"/>
      <c r="GUL2" s="240"/>
      <c r="GUM2" s="240"/>
      <c r="GUN2" s="240"/>
      <c r="GUO2" s="240"/>
      <c r="GUP2" s="240"/>
      <c r="GUQ2" s="240"/>
      <c r="GUR2" s="240"/>
      <c r="GUS2" s="240"/>
      <c r="GUT2" s="240"/>
      <c r="GUU2" s="240"/>
      <c r="GUV2" s="240"/>
      <c r="GUW2" s="240"/>
      <c r="GUX2" s="240"/>
      <c r="GUY2" s="240"/>
      <c r="GUZ2" s="240"/>
      <c r="GVA2" s="240"/>
      <c r="GVB2" s="240"/>
      <c r="GVC2" s="240"/>
      <c r="GVD2" s="240"/>
      <c r="GVE2" s="240"/>
      <c r="GVF2" s="240"/>
      <c r="GVG2" s="240"/>
      <c r="GVH2" s="240"/>
      <c r="GVI2" s="240"/>
      <c r="GVJ2" s="240"/>
      <c r="GVK2" s="240"/>
      <c r="GVL2" s="240"/>
      <c r="GVM2" s="240"/>
      <c r="GVN2" s="240"/>
      <c r="GVO2" s="240"/>
      <c r="GVP2" s="240"/>
      <c r="GVQ2" s="240"/>
      <c r="GVR2" s="240"/>
      <c r="GVS2" s="240"/>
      <c r="GVT2" s="240"/>
      <c r="GVU2" s="240"/>
      <c r="GVV2" s="240"/>
      <c r="GVW2" s="240"/>
      <c r="GVX2" s="240"/>
      <c r="GVY2" s="240"/>
      <c r="GVZ2" s="240"/>
      <c r="GWA2" s="240"/>
      <c r="GWB2" s="240"/>
      <c r="GWC2" s="240"/>
      <c r="GWD2" s="240"/>
      <c r="GWE2" s="240"/>
      <c r="GWF2" s="240"/>
      <c r="GWG2" s="240"/>
      <c r="GWH2" s="240"/>
      <c r="GWI2" s="240"/>
      <c r="GWJ2" s="240"/>
      <c r="GWK2" s="240"/>
      <c r="GWL2" s="240"/>
      <c r="GWM2" s="240"/>
      <c r="GWN2" s="240"/>
      <c r="GWO2" s="240"/>
      <c r="GWP2" s="240"/>
      <c r="GWQ2" s="240"/>
      <c r="GWR2" s="240"/>
      <c r="GWS2" s="240"/>
      <c r="GWT2" s="240"/>
      <c r="GWU2" s="240"/>
      <c r="GWV2" s="240"/>
      <c r="GWW2" s="240"/>
      <c r="GWX2" s="240"/>
      <c r="GWY2" s="240"/>
      <c r="GWZ2" s="240"/>
      <c r="GXA2" s="240"/>
      <c r="GXB2" s="240"/>
      <c r="GXC2" s="240"/>
      <c r="GXD2" s="240"/>
      <c r="GXE2" s="240"/>
      <c r="GXF2" s="240"/>
      <c r="GXG2" s="240"/>
      <c r="GXH2" s="240"/>
      <c r="GXI2" s="240"/>
      <c r="GXJ2" s="240"/>
      <c r="GXK2" s="240"/>
      <c r="GXL2" s="240"/>
      <c r="GXM2" s="240"/>
      <c r="GXN2" s="240"/>
      <c r="GXO2" s="240"/>
      <c r="GXP2" s="240"/>
      <c r="GXQ2" s="240"/>
      <c r="GXR2" s="240"/>
      <c r="GXS2" s="240"/>
      <c r="GXT2" s="240"/>
      <c r="GXU2" s="240"/>
      <c r="GXV2" s="240"/>
      <c r="GXW2" s="240"/>
      <c r="GXX2" s="240"/>
      <c r="GXY2" s="240"/>
      <c r="GXZ2" s="240"/>
      <c r="GYA2" s="240"/>
      <c r="GYB2" s="240"/>
      <c r="GYC2" s="240"/>
      <c r="GYD2" s="240"/>
      <c r="GYE2" s="240"/>
      <c r="GYF2" s="240"/>
      <c r="GYG2" s="240"/>
      <c r="GYH2" s="240"/>
      <c r="GYI2" s="240"/>
      <c r="GYJ2" s="240"/>
      <c r="GYK2" s="240"/>
      <c r="GYL2" s="240"/>
      <c r="GYM2" s="240"/>
      <c r="GYN2" s="240"/>
      <c r="GYO2" s="240"/>
      <c r="GYP2" s="240"/>
      <c r="GYQ2" s="240"/>
      <c r="GYR2" s="240"/>
      <c r="GYS2" s="240"/>
      <c r="GYT2" s="240"/>
      <c r="GYU2" s="240"/>
      <c r="GYV2" s="240"/>
      <c r="GYW2" s="240"/>
      <c r="GYX2" s="240"/>
      <c r="GYY2" s="240"/>
      <c r="GYZ2" s="240"/>
      <c r="GZA2" s="240"/>
      <c r="GZB2" s="240"/>
      <c r="GZC2" s="240"/>
      <c r="GZD2" s="240"/>
      <c r="GZE2" s="240"/>
      <c r="GZF2" s="240"/>
      <c r="GZG2" s="240"/>
      <c r="GZH2" s="240"/>
      <c r="GZI2" s="240"/>
      <c r="GZJ2" s="240"/>
      <c r="GZK2" s="240"/>
      <c r="GZL2" s="240"/>
      <c r="GZM2" s="240"/>
      <c r="GZN2" s="240"/>
      <c r="GZO2" s="240"/>
      <c r="GZP2" s="240"/>
      <c r="GZQ2" s="240"/>
      <c r="GZR2" s="240"/>
      <c r="GZS2" s="240"/>
      <c r="GZT2" s="240"/>
      <c r="GZU2" s="240"/>
      <c r="GZV2" s="240"/>
      <c r="GZW2" s="240"/>
      <c r="GZX2" s="240"/>
      <c r="GZY2" s="240"/>
      <c r="GZZ2" s="240"/>
      <c r="HAA2" s="240"/>
      <c r="HAB2" s="240"/>
      <c r="HAC2" s="240"/>
      <c r="HAD2" s="240"/>
      <c r="HAE2" s="240"/>
      <c r="HAF2" s="240"/>
      <c r="HAG2" s="240"/>
      <c r="HAH2" s="240"/>
      <c r="HAI2" s="240"/>
      <c r="HAJ2" s="240"/>
      <c r="HAK2" s="240"/>
      <c r="HAL2" s="240"/>
      <c r="HAM2" s="240"/>
      <c r="HAN2" s="240"/>
      <c r="HAO2" s="240"/>
      <c r="HAP2" s="240"/>
      <c r="HAQ2" s="240"/>
      <c r="HAR2" s="240"/>
      <c r="HAS2" s="240"/>
      <c r="HAT2" s="240"/>
      <c r="HAU2" s="240"/>
      <c r="HAV2" s="240"/>
      <c r="HAW2" s="240"/>
      <c r="HAX2" s="240"/>
      <c r="HAY2" s="240"/>
      <c r="HAZ2" s="240"/>
      <c r="HBA2" s="240"/>
      <c r="HBB2" s="240"/>
      <c r="HBC2" s="240"/>
      <c r="HBD2" s="240"/>
      <c r="HBE2" s="240"/>
      <c r="HBF2" s="240"/>
      <c r="HBG2" s="240"/>
      <c r="HBH2" s="240"/>
      <c r="HBI2" s="240"/>
      <c r="HBJ2" s="240"/>
      <c r="HBK2" s="240"/>
      <c r="HBL2" s="240"/>
      <c r="HBM2" s="240"/>
      <c r="HBN2" s="240"/>
      <c r="HBO2" s="240"/>
      <c r="HBP2" s="240"/>
      <c r="HBQ2" s="240"/>
      <c r="HBR2" s="240"/>
      <c r="HBS2" s="240"/>
      <c r="HBT2" s="240"/>
      <c r="HBU2" s="240"/>
      <c r="HBV2" s="240"/>
      <c r="HBW2" s="240"/>
      <c r="HBX2" s="240"/>
      <c r="HBY2" s="240"/>
      <c r="HBZ2" s="240"/>
      <c r="HCA2" s="240"/>
      <c r="HCB2" s="240"/>
      <c r="HCC2" s="240"/>
      <c r="HCD2" s="240"/>
      <c r="HCE2" s="240"/>
      <c r="HCF2" s="240"/>
      <c r="HCG2" s="240"/>
      <c r="HCH2" s="240"/>
      <c r="HCI2" s="240"/>
      <c r="HCJ2" s="240"/>
      <c r="HCK2" s="240"/>
      <c r="HCL2" s="240"/>
      <c r="HCM2" s="240"/>
      <c r="HCN2" s="240"/>
      <c r="HCO2" s="240"/>
      <c r="HCP2" s="240"/>
      <c r="HCQ2" s="240"/>
      <c r="HCR2" s="240"/>
      <c r="HCS2" s="240"/>
      <c r="HCT2" s="240"/>
      <c r="HCU2" s="240"/>
      <c r="HCV2" s="240"/>
      <c r="HCW2" s="240"/>
      <c r="HCX2" s="240"/>
      <c r="HCY2" s="240"/>
      <c r="HCZ2" s="240"/>
      <c r="HDA2" s="240"/>
      <c r="HDB2" s="240"/>
      <c r="HDC2" s="240"/>
      <c r="HDD2" s="240"/>
      <c r="HDE2" s="240"/>
      <c r="HDF2" s="240"/>
      <c r="HDG2" s="240"/>
      <c r="HDH2" s="240"/>
      <c r="HDI2" s="240"/>
      <c r="HDJ2" s="240"/>
      <c r="HDK2" s="240"/>
      <c r="HDL2" s="240"/>
      <c r="HDM2" s="240"/>
      <c r="HDN2" s="240"/>
      <c r="HDO2" s="240"/>
      <c r="HDP2" s="240"/>
      <c r="HDQ2" s="240"/>
      <c r="HDR2" s="240"/>
      <c r="HDS2" s="240"/>
      <c r="HDT2" s="240"/>
      <c r="HDU2" s="240"/>
      <c r="HDV2" s="240"/>
      <c r="HDW2" s="240"/>
      <c r="HDX2" s="240"/>
      <c r="HDY2" s="240"/>
      <c r="HDZ2" s="240"/>
      <c r="HEA2" s="240"/>
      <c r="HEB2" s="240"/>
      <c r="HEC2" s="240"/>
      <c r="HED2" s="240"/>
      <c r="HEE2" s="240"/>
      <c r="HEF2" s="240"/>
      <c r="HEG2" s="240"/>
      <c r="HEH2" s="240"/>
      <c r="HEI2" s="240"/>
      <c r="HEJ2" s="240"/>
      <c r="HEK2" s="240"/>
      <c r="HEL2" s="240"/>
      <c r="HEM2" s="240"/>
      <c r="HEN2" s="240"/>
      <c r="HEO2" s="240"/>
      <c r="HEP2" s="240"/>
      <c r="HEQ2" s="240"/>
      <c r="HER2" s="240"/>
      <c r="HES2" s="240"/>
      <c r="HET2" s="240"/>
      <c r="HEU2" s="240"/>
      <c r="HEV2" s="240"/>
      <c r="HEW2" s="240"/>
      <c r="HEX2" s="240"/>
      <c r="HEY2" s="240"/>
      <c r="HEZ2" s="240"/>
      <c r="HFA2" s="240"/>
      <c r="HFB2" s="240"/>
      <c r="HFC2" s="240"/>
      <c r="HFD2" s="240"/>
      <c r="HFE2" s="240"/>
      <c r="HFF2" s="240"/>
      <c r="HFG2" s="240"/>
      <c r="HFH2" s="240"/>
      <c r="HFI2" s="240"/>
      <c r="HFJ2" s="240"/>
      <c r="HFK2" s="240"/>
      <c r="HFL2" s="240"/>
      <c r="HFM2" s="240"/>
      <c r="HFN2" s="240"/>
      <c r="HFO2" s="240"/>
      <c r="HFP2" s="240"/>
      <c r="HFQ2" s="240"/>
      <c r="HFR2" s="240"/>
      <c r="HFS2" s="240"/>
      <c r="HFT2" s="240"/>
      <c r="HFU2" s="240"/>
      <c r="HFV2" s="240"/>
      <c r="HFW2" s="240"/>
      <c r="HFX2" s="240"/>
      <c r="HFY2" s="240"/>
      <c r="HFZ2" s="240"/>
      <c r="HGA2" s="240"/>
      <c r="HGB2" s="240"/>
      <c r="HGC2" s="240"/>
      <c r="HGD2" s="240"/>
      <c r="HGE2" s="240"/>
      <c r="HGF2" s="240"/>
      <c r="HGG2" s="240"/>
      <c r="HGH2" s="240"/>
      <c r="HGI2" s="240"/>
      <c r="HGJ2" s="240"/>
      <c r="HGK2" s="240"/>
      <c r="HGL2" s="240"/>
      <c r="HGM2" s="240"/>
      <c r="HGN2" s="240"/>
      <c r="HGO2" s="240"/>
      <c r="HGP2" s="240"/>
      <c r="HGQ2" s="240"/>
      <c r="HGR2" s="240"/>
      <c r="HGS2" s="240"/>
      <c r="HGT2" s="240"/>
      <c r="HGU2" s="240"/>
      <c r="HGV2" s="240"/>
      <c r="HGW2" s="240"/>
      <c r="HGX2" s="240"/>
      <c r="HGY2" s="240"/>
      <c r="HGZ2" s="240"/>
      <c r="HHA2" s="240"/>
      <c r="HHB2" s="240"/>
      <c r="HHC2" s="240"/>
      <c r="HHD2" s="240"/>
      <c r="HHE2" s="240"/>
      <c r="HHF2" s="240"/>
      <c r="HHG2" s="240"/>
      <c r="HHH2" s="240"/>
      <c r="HHI2" s="240"/>
      <c r="HHJ2" s="240"/>
      <c r="HHK2" s="240"/>
      <c r="HHL2" s="240"/>
      <c r="HHM2" s="240"/>
      <c r="HHN2" s="240"/>
      <c r="HHO2" s="240"/>
      <c r="HHP2" s="240"/>
      <c r="HHQ2" s="240"/>
      <c r="HHR2" s="240"/>
      <c r="HHS2" s="240"/>
      <c r="HHT2" s="240"/>
      <c r="HHU2" s="240"/>
      <c r="HHV2" s="240"/>
      <c r="HHW2" s="240"/>
      <c r="HHX2" s="240"/>
      <c r="HHY2" s="240"/>
      <c r="HHZ2" s="240"/>
      <c r="HIA2" s="240"/>
      <c r="HIB2" s="240"/>
      <c r="HIC2" s="240"/>
      <c r="HID2" s="240"/>
      <c r="HIE2" s="240"/>
      <c r="HIF2" s="240"/>
      <c r="HIG2" s="240"/>
      <c r="HIH2" s="240"/>
      <c r="HII2" s="240"/>
      <c r="HIJ2" s="240"/>
      <c r="HIK2" s="240"/>
      <c r="HIL2" s="240"/>
      <c r="HIM2" s="240"/>
      <c r="HIN2" s="240"/>
      <c r="HIO2" s="240"/>
      <c r="HIP2" s="240"/>
      <c r="HIQ2" s="240"/>
      <c r="HIR2" s="240"/>
      <c r="HIS2" s="240"/>
      <c r="HIT2" s="240"/>
      <c r="HIU2" s="240"/>
      <c r="HIV2" s="240"/>
      <c r="HIW2" s="240"/>
      <c r="HIX2" s="240"/>
      <c r="HIY2" s="240"/>
      <c r="HIZ2" s="240"/>
      <c r="HJA2" s="240"/>
      <c r="HJB2" s="240"/>
      <c r="HJC2" s="240"/>
      <c r="HJD2" s="240"/>
      <c r="HJE2" s="240"/>
      <c r="HJF2" s="240"/>
      <c r="HJG2" s="240"/>
      <c r="HJH2" s="240"/>
      <c r="HJI2" s="240"/>
      <c r="HJJ2" s="240"/>
      <c r="HJK2" s="240"/>
      <c r="HJL2" s="240"/>
      <c r="HJM2" s="240"/>
      <c r="HJN2" s="240"/>
      <c r="HJO2" s="240"/>
      <c r="HJP2" s="240"/>
      <c r="HJQ2" s="240"/>
      <c r="HJR2" s="240"/>
      <c r="HJS2" s="240"/>
      <c r="HJT2" s="240"/>
      <c r="HJU2" s="240"/>
      <c r="HJV2" s="240"/>
      <c r="HJW2" s="240"/>
      <c r="HJX2" s="240"/>
      <c r="HJY2" s="240"/>
      <c r="HJZ2" s="240"/>
      <c r="HKA2" s="240"/>
      <c r="HKB2" s="240"/>
      <c r="HKC2" s="240"/>
      <c r="HKD2" s="240"/>
      <c r="HKE2" s="240"/>
      <c r="HKF2" s="240"/>
      <c r="HKG2" s="240"/>
      <c r="HKH2" s="240"/>
      <c r="HKI2" s="240"/>
      <c r="HKJ2" s="240"/>
      <c r="HKK2" s="240"/>
      <c r="HKL2" s="240"/>
      <c r="HKM2" s="240"/>
      <c r="HKN2" s="240"/>
      <c r="HKO2" s="240"/>
      <c r="HKP2" s="240"/>
      <c r="HKQ2" s="240"/>
      <c r="HKR2" s="240"/>
      <c r="HKS2" s="240"/>
      <c r="HKT2" s="240"/>
      <c r="HKU2" s="240"/>
      <c r="HKV2" s="240"/>
      <c r="HKW2" s="240"/>
      <c r="HKX2" s="240"/>
      <c r="HKY2" s="240"/>
      <c r="HKZ2" s="240"/>
      <c r="HLA2" s="240"/>
      <c r="HLB2" s="240"/>
      <c r="HLC2" s="240"/>
      <c r="HLD2" s="240"/>
      <c r="HLE2" s="240"/>
      <c r="HLF2" s="240"/>
      <c r="HLG2" s="240"/>
      <c r="HLH2" s="240"/>
      <c r="HLI2" s="240"/>
      <c r="HLJ2" s="240"/>
      <c r="HLK2" s="240"/>
      <c r="HLL2" s="240"/>
      <c r="HLM2" s="240"/>
      <c r="HLN2" s="240"/>
      <c r="HLO2" s="240"/>
      <c r="HLP2" s="240"/>
      <c r="HLQ2" s="240"/>
      <c r="HLR2" s="240"/>
      <c r="HLS2" s="240"/>
      <c r="HLT2" s="240"/>
      <c r="HLU2" s="240"/>
      <c r="HLV2" s="240"/>
      <c r="HLW2" s="240"/>
      <c r="HLX2" s="240"/>
      <c r="HLY2" s="240"/>
      <c r="HLZ2" s="240"/>
      <c r="HMA2" s="240"/>
      <c r="HMB2" s="240"/>
      <c r="HMC2" s="240"/>
      <c r="HMD2" s="240"/>
      <c r="HME2" s="240"/>
      <c r="HMF2" s="240"/>
      <c r="HMG2" s="240"/>
      <c r="HMH2" s="240"/>
      <c r="HMI2" s="240"/>
      <c r="HMJ2" s="240"/>
      <c r="HMK2" s="240"/>
      <c r="HML2" s="240"/>
      <c r="HMM2" s="240"/>
      <c r="HMN2" s="240"/>
      <c r="HMO2" s="240"/>
      <c r="HMP2" s="240"/>
      <c r="HMQ2" s="240"/>
      <c r="HMR2" s="240"/>
      <c r="HMS2" s="240"/>
      <c r="HMT2" s="240"/>
      <c r="HMU2" s="240"/>
      <c r="HMV2" s="240"/>
      <c r="HMW2" s="240"/>
      <c r="HMX2" s="240"/>
      <c r="HMY2" s="240"/>
      <c r="HMZ2" s="240"/>
      <c r="HNA2" s="240"/>
      <c r="HNB2" s="240"/>
      <c r="HNC2" s="240"/>
      <c r="HND2" s="240"/>
      <c r="HNE2" s="240"/>
      <c r="HNF2" s="240"/>
      <c r="HNG2" s="240"/>
      <c r="HNH2" s="240"/>
      <c r="HNI2" s="240"/>
      <c r="HNJ2" s="240"/>
      <c r="HNK2" s="240"/>
      <c r="HNL2" s="240"/>
      <c r="HNM2" s="240"/>
      <c r="HNN2" s="240"/>
      <c r="HNO2" s="240"/>
      <c r="HNP2" s="240"/>
      <c r="HNQ2" s="240"/>
      <c r="HNR2" s="240"/>
      <c r="HNS2" s="240"/>
      <c r="HNT2" s="240"/>
      <c r="HNU2" s="240"/>
      <c r="HNV2" s="240"/>
      <c r="HNW2" s="240"/>
      <c r="HNX2" s="240"/>
      <c r="HNY2" s="240"/>
      <c r="HNZ2" s="240"/>
      <c r="HOA2" s="240"/>
      <c r="HOB2" s="240"/>
      <c r="HOC2" s="240"/>
      <c r="HOD2" s="240"/>
      <c r="HOE2" s="240"/>
      <c r="HOF2" s="240"/>
      <c r="HOG2" s="240"/>
      <c r="HOH2" s="240"/>
      <c r="HOI2" s="240"/>
      <c r="HOJ2" s="240"/>
      <c r="HOK2" s="240"/>
      <c r="HOL2" s="240"/>
      <c r="HOM2" s="240"/>
      <c r="HON2" s="240"/>
      <c r="HOO2" s="240"/>
      <c r="HOP2" s="240"/>
      <c r="HOQ2" s="240"/>
      <c r="HOR2" s="240"/>
      <c r="HOS2" s="240"/>
      <c r="HOT2" s="240"/>
      <c r="HOU2" s="240"/>
      <c r="HOV2" s="240"/>
      <c r="HOW2" s="240"/>
      <c r="HOX2" s="240"/>
      <c r="HOY2" s="240"/>
      <c r="HOZ2" s="240"/>
      <c r="HPA2" s="240"/>
      <c r="HPB2" s="240"/>
      <c r="HPC2" s="240"/>
      <c r="HPD2" s="240"/>
      <c r="HPE2" s="240"/>
      <c r="HPF2" s="240"/>
      <c r="HPG2" s="240"/>
      <c r="HPH2" s="240"/>
      <c r="HPI2" s="240"/>
      <c r="HPJ2" s="240"/>
      <c r="HPK2" s="240"/>
      <c r="HPL2" s="240"/>
      <c r="HPM2" s="240"/>
      <c r="HPN2" s="240"/>
      <c r="HPO2" s="240"/>
      <c r="HPP2" s="240"/>
      <c r="HPQ2" s="240"/>
      <c r="HPR2" s="240"/>
      <c r="HPS2" s="240"/>
      <c r="HPT2" s="240"/>
      <c r="HPU2" s="240"/>
      <c r="HPV2" s="240"/>
      <c r="HPW2" s="240"/>
      <c r="HPX2" s="240"/>
      <c r="HPY2" s="240"/>
      <c r="HPZ2" s="240"/>
      <c r="HQA2" s="240"/>
      <c r="HQB2" s="240"/>
      <c r="HQC2" s="240"/>
      <c r="HQD2" s="240"/>
      <c r="HQE2" s="240"/>
      <c r="HQF2" s="240"/>
      <c r="HQG2" s="240"/>
      <c r="HQH2" s="240"/>
      <c r="HQI2" s="240"/>
      <c r="HQJ2" s="240"/>
      <c r="HQK2" s="240"/>
      <c r="HQL2" s="240"/>
      <c r="HQM2" s="240"/>
      <c r="HQN2" s="240"/>
      <c r="HQO2" s="240"/>
      <c r="HQP2" s="240"/>
      <c r="HQQ2" s="240"/>
      <c r="HQR2" s="240"/>
      <c r="HQS2" s="240"/>
      <c r="HQT2" s="240"/>
      <c r="HQU2" s="240"/>
      <c r="HQV2" s="240"/>
      <c r="HQW2" s="240"/>
      <c r="HQX2" s="240"/>
      <c r="HQY2" s="240"/>
      <c r="HQZ2" s="240"/>
      <c r="HRA2" s="240"/>
      <c r="HRB2" s="240"/>
      <c r="HRC2" s="240"/>
      <c r="HRD2" s="240"/>
      <c r="HRE2" s="240"/>
      <c r="HRF2" s="240"/>
      <c r="HRG2" s="240"/>
      <c r="HRH2" s="240"/>
      <c r="HRI2" s="240"/>
      <c r="HRJ2" s="240"/>
      <c r="HRK2" s="240"/>
      <c r="HRL2" s="240"/>
      <c r="HRM2" s="240"/>
      <c r="HRN2" s="240"/>
      <c r="HRO2" s="240"/>
      <c r="HRP2" s="240"/>
      <c r="HRQ2" s="240"/>
      <c r="HRR2" s="240"/>
      <c r="HRS2" s="240"/>
      <c r="HRT2" s="240"/>
      <c r="HRU2" s="240"/>
      <c r="HRV2" s="240"/>
      <c r="HRW2" s="240"/>
      <c r="HRX2" s="240"/>
      <c r="HRY2" s="240"/>
      <c r="HRZ2" s="240"/>
      <c r="HSA2" s="240"/>
      <c r="HSB2" s="240"/>
      <c r="HSC2" s="240"/>
      <c r="HSD2" s="240"/>
      <c r="HSE2" s="240"/>
      <c r="HSF2" s="240"/>
      <c r="HSG2" s="240"/>
      <c r="HSH2" s="240"/>
      <c r="HSI2" s="240"/>
      <c r="HSJ2" s="240"/>
      <c r="HSK2" s="240"/>
      <c r="HSL2" s="240"/>
      <c r="HSM2" s="240"/>
      <c r="HSN2" s="240"/>
      <c r="HSO2" s="240"/>
      <c r="HSP2" s="240"/>
      <c r="HSQ2" s="240"/>
      <c r="HSR2" s="240"/>
      <c r="HSS2" s="240"/>
      <c r="HST2" s="240"/>
      <c r="HSU2" s="240"/>
      <c r="HSV2" s="240"/>
      <c r="HSW2" s="240"/>
      <c r="HSX2" s="240"/>
      <c r="HSY2" s="240"/>
      <c r="HSZ2" s="240"/>
      <c r="HTA2" s="240"/>
      <c r="HTB2" s="240"/>
      <c r="HTC2" s="240"/>
      <c r="HTD2" s="240"/>
      <c r="HTE2" s="240"/>
      <c r="HTF2" s="240"/>
      <c r="HTG2" s="240"/>
      <c r="HTH2" s="240"/>
      <c r="HTI2" s="240"/>
      <c r="HTJ2" s="240"/>
      <c r="HTK2" s="240"/>
      <c r="HTL2" s="240"/>
      <c r="HTM2" s="240"/>
      <c r="HTN2" s="240"/>
      <c r="HTO2" s="240"/>
      <c r="HTP2" s="240"/>
      <c r="HTQ2" s="240"/>
      <c r="HTR2" s="240"/>
      <c r="HTS2" s="240"/>
      <c r="HTT2" s="240"/>
      <c r="HTU2" s="240"/>
      <c r="HTV2" s="240"/>
      <c r="HTW2" s="240"/>
      <c r="HTX2" s="240"/>
      <c r="HTY2" s="240"/>
      <c r="HTZ2" s="240"/>
      <c r="HUA2" s="240"/>
      <c r="HUB2" s="240"/>
      <c r="HUC2" s="240"/>
      <c r="HUD2" s="240"/>
      <c r="HUE2" s="240"/>
      <c r="HUF2" s="240"/>
      <c r="HUG2" s="240"/>
      <c r="HUH2" s="240"/>
      <c r="HUI2" s="240"/>
      <c r="HUJ2" s="240"/>
      <c r="HUK2" s="240"/>
      <c r="HUL2" s="240"/>
      <c r="HUM2" s="240"/>
      <c r="HUN2" s="240"/>
      <c r="HUO2" s="240"/>
      <c r="HUP2" s="240"/>
      <c r="HUQ2" s="240"/>
      <c r="HUR2" s="240"/>
      <c r="HUS2" s="240"/>
      <c r="HUT2" s="240"/>
      <c r="HUU2" s="240"/>
      <c r="HUV2" s="240"/>
      <c r="HUW2" s="240"/>
      <c r="HUX2" s="240"/>
      <c r="HUY2" s="240"/>
      <c r="HUZ2" s="240"/>
      <c r="HVA2" s="240"/>
      <c r="HVB2" s="240"/>
      <c r="HVC2" s="240"/>
      <c r="HVD2" s="240"/>
      <c r="HVE2" s="240"/>
      <c r="HVF2" s="240"/>
      <c r="HVG2" s="240"/>
      <c r="HVH2" s="240"/>
      <c r="HVI2" s="240"/>
      <c r="HVJ2" s="240"/>
      <c r="HVK2" s="240"/>
      <c r="HVL2" s="240"/>
      <c r="HVM2" s="240"/>
      <c r="HVN2" s="240"/>
      <c r="HVO2" s="240"/>
      <c r="HVP2" s="240"/>
      <c r="HVQ2" s="240"/>
      <c r="HVR2" s="240"/>
      <c r="HVS2" s="240"/>
      <c r="HVT2" s="240"/>
      <c r="HVU2" s="240"/>
      <c r="HVV2" s="240"/>
      <c r="HVW2" s="240"/>
      <c r="HVX2" s="240"/>
      <c r="HVY2" s="240"/>
      <c r="HVZ2" s="240"/>
      <c r="HWA2" s="240"/>
      <c r="HWB2" s="240"/>
      <c r="HWC2" s="240"/>
      <c r="HWD2" s="240"/>
      <c r="HWE2" s="240"/>
      <c r="HWF2" s="240"/>
      <c r="HWG2" s="240"/>
      <c r="HWH2" s="240"/>
      <c r="HWI2" s="240"/>
      <c r="HWJ2" s="240"/>
      <c r="HWK2" s="240"/>
      <c r="HWL2" s="240"/>
      <c r="HWM2" s="240"/>
      <c r="HWN2" s="240"/>
      <c r="HWO2" s="240"/>
      <c r="HWP2" s="240"/>
      <c r="HWQ2" s="240"/>
      <c r="HWR2" s="240"/>
      <c r="HWS2" s="240"/>
      <c r="HWT2" s="240"/>
      <c r="HWU2" s="240"/>
      <c r="HWV2" s="240"/>
      <c r="HWW2" s="240"/>
      <c r="HWX2" s="240"/>
      <c r="HWY2" s="240"/>
      <c r="HWZ2" s="240"/>
      <c r="HXA2" s="240"/>
      <c r="HXB2" s="240"/>
      <c r="HXC2" s="240"/>
      <c r="HXD2" s="240"/>
      <c r="HXE2" s="240"/>
      <c r="HXF2" s="240"/>
      <c r="HXG2" s="240"/>
      <c r="HXH2" s="240"/>
      <c r="HXI2" s="240"/>
      <c r="HXJ2" s="240"/>
      <c r="HXK2" s="240"/>
      <c r="HXL2" s="240"/>
      <c r="HXM2" s="240"/>
      <c r="HXN2" s="240"/>
      <c r="HXO2" s="240"/>
      <c r="HXP2" s="240"/>
      <c r="HXQ2" s="240"/>
      <c r="HXR2" s="240"/>
      <c r="HXS2" s="240"/>
      <c r="HXT2" s="240"/>
      <c r="HXU2" s="240"/>
      <c r="HXV2" s="240"/>
      <c r="HXW2" s="240"/>
      <c r="HXX2" s="240"/>
      <c r="HXY2" s="240"/>
      <c r="HXZ2" s="240"/>
      <c r="HYA2" s="240"/>
      <c r="HYB2" s="240"/>
      <c r="HYC2" s="240"/>
      <c r="HYD2" s="240"/>
      <c r="HYE2" s="240"/>
      <c r="HYF2" s="240"/>
      <c r="HYG2" s="240"/>
      <c r="HYH2" s="240"/>
      <c r="HYI2" s="240"/>
      <c r="HYJ2" s="240"/>
      <c r="HYK2" s="240"/>
      <c r="HYL2" s="240"/>
      <c r="HYM2" s="240"/>
      <c r="HYN2" s="240"/>
      <c r="HYO2" s="240"/>
      <c r="HYP2" s="240"/>
      <c r="HYQ2" s="240"/>
      <c r="HYR2" s="240"/>
      <c r="HYS2" s="240"/>
      <c r="HYT2" s="240"/>
      <c r="HYU2" s="240"/>
      <c r="HYV2" s="240"/>
      <c r="HYW2" s="240"/>
      <c r="HYX2" s="240"/>
      <c r="HYY2" s="240"/>
      <c r="HYZ2" s="240"/>
      <c r="HZA2" s="240"/>
      <c r="HZB2" s="240"/>
      <c r="HZC2" s="240"/>
      <c r="HZD2" s="240"/>
      <c r="HZE2" s="240"/>
      <c r="HZF2" s="240"/>
      <c r="HZG2" s="240"/>
      <c r="HZH2" s="240"/>
      <c r="HZI2" s="240"/>
      <c r="HZJ2" s="240"/>
      <c r="HZK2" s="240"/>
      <c r="HZL2" s="240"/>
      <c r="HZM2" s="240"/>
      <c r="HZN2" s="240"/>
      <c r="HZO2" s="240"/>
      <c r="HZP2" s="240"/>
      <c r="HZQ2" s="240"/>
      <c r="HZR2" s="240"/>
      <c r="HZS2" s="240"/>
      <c r="HZT2" s="240"/>
      <c r="HZU2" s="240"/>
      <c r="HZV2" s="240"/>
      <c r="HZW2" s="240"/>
      <c r="HZX2" s="240"/>
      <c r="HZY2" s="240"/>
      <c r="HZZ2" s="240"/>
      <c r="IAA2" s="240"/>
      <c r="IAB2" s="240"/>
      <c r="IAC2" s="240"/>
      <c r="IAD2" s="240"/>
      <c r="IAE2" s="240"/>
      <c r="IAF2" s="240"/>
      <c r="IAG2" s="240"/>
      <c r="IAH2" s="240"/>
      <c r="IAI2" s="240"/>
      <c r="IAJ2" s="240"/>
      <c r="IAK2" s="240"/>
      <c r="IAL2" s="240"/>
      <c r="IAM2" s="240"/>
      <c r="IAN2" s="240"/>
      <c r="IAO2" s="240"/>
      <c r="IAP2" s="240"/>
      <c r="IAQ2" s="240"/>
      <c r="IAR2" s="240"/>
      <c r="IAS2" s="240"/>
      <c r="IAT2" s="240"/>
      <c r="IAU2" s="240"/>
      <c r="IAV2" s="240"/>
      <c r="IAW2" s="240"/>
      <c r="IAX2" s="240"/>
      <c r="IAY2" s="240"/>
      <c r="IAZ2" s="240"/>
      <c r="IBA2" s="240"/>
      <c r="IBB2" s="240"/>
      <c r="IBC2" s="240"/>
      <c r="IBD2" s="240"/>
      <c r="IBE2" s="240"/>
      <c r="IBF2" s="240"/>
      <c r="IBG2" s="240"/>
      <c r="IBH2" s="240"/>
      <c r="IBI2" s="240"/>
      <c r="IBJ2" s="240"/>
      <c r="IBK2" s="240"/>
      <c r="IBL2" s="240"/>
      <c r="IBM2" s="240"/>
      <c r="IBN2" s="240"/>
      <c r="IBO2" s="240"/>
      <c r="IBP2" s="240"/>
      <c r="IBQ2" s="240"/>
      <c r="IBR2" s="240"/>
      <c r="IBS2" s="240"/>
      <c r="IBT2" s="240"/>
      <c r="IBU2" s="240"/>
      <c r="IBV2" s="240"/>
      <c r="IBW2" s="240"/>
      <c r="IBX2" s="240"/>
      <c r="IBY2" s="240"/>
      <c r="IBZ2" s="240"/>
      <c r="ICA2" s="240"/>
      <c r="ICB2" s="240"/>
      <c r="ICC2" s="240"/>
      <c r="ICD2" s="240"/>
      <c r="ICE2" s="240"/>
      <c r="ICF2" s="240"/>
      <c r="ICG2" s="240"/>
      <c r="ICH2" s="240"/>
      <c r="ICI2" s="240"/>
      <c r="ICJ2" s="240"/>
      <c r="ICK2" s="240"/>
      <c r="ICL2" s="240"/>
      <c r="ICM2" s="240"/>
      <c r="ICN2" s="240"/>
      <c r="ICO2" s="240"/>
      <c r="ICP2" s="240"/>
      <c r="ICQ2" s="240"/>
      <c r="ICR2" s="240"/>
      <c r="ICS2" s="240"/>
      <c r="ICT2" s="240"/>
      <c r="ICU2" s="240"/>
      <c r="ICV2" s="240"/>
      <c r="ICW2" s="240"/>
      <c r="ICX2" s="240"/>
      <c r="ICY2" s="240"/>
      <c r="ICZ2" s="240"/>
      <c r="IDA2" s="240"/>
      <c r="IDB2" s="240"/>
      <c r="IDC2" s="240"/>
      <c r="IDD2" s="240"/>
      <c r="IDE2" s="240"/>
      <c r="IDF2" s="240"/>
      <c r="IDG2" s="240"/>
      <c r="IDH2" s="240"/>
      <c r="IDI2" s="240"/>
      <c r="IDJ2" s="240"/>
      <c r="IDK2" s="240"/>
      <c r="IDL2" s="240"/>
      <c r="IDM2" s="240"/>
      <c r="IDN2" s="240"/>
      <c r="IDO2" s="240"/>
      <c r="IDP2" s="240"/>
      <c r="IDQ2" s="240"/>
      <c r="IDR2" s="240"/>
      <c r="IDS2" s="240"/>
      <c r="IDT2" s="240"/>
      <c r="IDU2" s="240"/>
      <c r="IDV2" s="240"/>
      <c r="IDW2" s="240"/>
      <c r="IDX2" s="240"/>
      <c r="IDY2" s="240"/>
      <c r="IDZ2" s="240"/>
      <c r="IEA2" s="240"/>
      <c r="IEB2" s="240"/>
      <c r="IEC2" s="240"/>
      <c r="IED2" s="240"/>
      <c r="IEE2" s="240"/>
      <c r="IEF2" s="240"/>
      <c r="IEG2" s="240"/>
      <c r="IEH2" s="240"/>
      <c r="IEI2" s="240"/>
      <c r="IEJ2" s="240"/>
      <c r="IEK2" s="240"/>
      <c r="IEL2" s="240"/>
      <c r="IEM2" s="240"/>
      <c r="IEN2" s="240"/>
      <c r="IEO2" s="240"/>
      <c r="IEP2" s="240"/>
      <c r="IEQ2" s="240"/>
      <c r="IER2" s="240"/>
      <c r="IES2" s="240"/>
      <c r="IET2" s="240"/>
      <c r="IEU2" s="240"/>
      <c r="IEV2" s="240"/>
      <c r="IEW2" s="240"/>
      <c r="IEX2" s="240"/>
      <c r="IEY2" s="240"/>
      <c r="IEZ2" s="240"/>
      <c r="IFA2" s="240"/>
      <c r="IFB2" s="240"/>
      <c r="IFC2" s="240"/>
      <c r="IFD2" s="240"/>
      <c r="IFE2" s="240"/>
      <c r="IFF2" s="240"/>
      <c r="IFG2" s="240"/>
      <c r="IFH2" s="240"/>
      <c r="IFI2" s="240"/>
      <c r="IFJ2" s="240"/>
      <c r="IFK2" s="240"/>
      <c r="IFL2" s="240"/>
      <c r="IFM2" s="240"/>
      <c r="IFN2" s="240"/>
      <c r="IFO2" s="240"/>
      <c r="IFP2" s="240"/>
      <c r="IFQ2" s="240"/>
      <c r="IFR2" s="240"/>
      <c r="IFS2" s="240"/>
      <c r="IFT2" s="240"/>
      <c r="IFU2" s="240"/>
      <c r="IFV2" s="240"/>
      <c r="IFW2" s="240"/>
      <c r="IFX2" s="240"/>
      <c r="IFY2" s="240"/>
      <c r="IFZ2" s="240"/>
      <c r="IGA2" s="240"/>
      <c r="IGB2" s="240"/>
      <c r="IGC2" s="240"/>
      <c r="IGD2" s="240"/>
      <c r="IGE2" s="240"/>
      <c r="IGF2" s="240"/>
      <c r="IGG2" s="240"/>
      <c r="IGH2" s="240"/>
      <c r="IGI2" s="240"/>
      <c r="IGJ2" s="240"/>
      <c r="IGK2" s="240"/>
      <c r="IGL2" s="240"/>
      <c r="IGM2" s="240"/>
      <c r="IGN2" s="240"/>
      <c r="IGO2" s="240"/>
      <c r="IGP2" s="240"/>
      <c r="IGQ2" s="240"/>
      <c r="IGR2" s="240"/>
      <c r="IGS2" s="240"/>
      <c r="IGT2" s="240"/>
      <c r="IGU2" s="240"/>
      <c r="IGV2" s="240"/>
      <c r="IGW2" s="240"/>
      <c r="IGX2" s="240"/>
      <c r="IGY2" s="240"/>
      <c r="IGZ2" s="240"/>
      <c r="IHA2" s="240"/>
      <c r="IHB2" s="240"/>
      <c r="IHC2" s="240"/>
      <c r="IHD2" s="240"/>
      <c r="IHE2" s="240"/>
      <c r="IHF2" s="240"/>
      <c r="IHG2" s="240"/>
      <c r="IHH2" s="240"/>
      <c r="IHI2" s="240"/>
      <c r="IHJ2" s="240"/>
      <c r="IHK2" s="240"/>
      <c r="IHL2" s="240"/>
      <c r="IHM2" s="240"/>
      <c r="IHN2" s="240"/>
      <c r="IHO2" s="240"/>
      <c r="IHP2" s="240"/>
      <c r="IHQ2" s="240"/>
      <c r="IHR2" s="240"/>
      <c r="IHS2" s="240"/>
      <c r="IHT2" s="240"/>
      <c r="IHU2" s="240"/>
      <c r="IHV2" s="240"/>
      <c r="IHW2" s="240"/>
      <c r="IHX2" s="240"/>
      <c r="IHY2" s="240"/>
      <c r="IHZ2" s="240"/>
      <c r="IIA2" s="240"/>
      <c r="IIB2" s="240"/>
      <c r="IIC2" s="240"/>
      <c r="IID2" s="240"/>
      <c r="IIE2" s="240"/>
      <c r="IIF2" s="240"/>
      <c r="IIG2" s="240"/>
      <c r="IIH2" s="240"/>
      <c r="III2" s="240"/>
      <c r="IIJ2" s="240"/>
      <c r="IIK2" s="240"/>
      <c r="IIL2" s="240"/>
      <c r="IIM2" s="240"/>
      <c r="IIN2" s="240"/>
      <c r="IIO2" s="240"/>
      <c r="IIP2" s="240"/>
      <c r="IIQ2" s="240"/>
      <c r="IIR2" s="240"/>
      <c r="IIS2" s="240"/>
      <c r="IIT2" s="240"/>
      <c r="IIU2" s="240"/>
      <c r="IIV2" s="240"/>
      <c r="IIW2" s="240"/>
      <c r="IIX2" s="240"/>
      <c r="IIY2" s="240"/>
      <c r="IIZ2" s="240"/>
      <c r="IJA2" s="240"/>
      <c r="IJB2" s="240"/>
      <c r="IJC2" s="240"/>
      <c r="IJD2" s="240"/>
      <c r="IJE2" s="240"/>
      <c r="IJF2" s="240"/>
      <c r="IJG2" s="240"/>
      <c r="IJH2" s="240"/>
      <c r="IJI2" s="240"/>
      <c r="IJJ2" s="240"/>
      <c r="IJK2" s="240"/>
      <c r="IJL2" s="240"/>
      <c r="IJM2" s="240"/>
      <c r="IJN2" s="240"/>
      <c r="IJO2" s="240"/>
      <c r="IJP2" s="240"/>
      <c r="IJQ2" s="240"/>
      <c r="IJR2" s="240"/>
      <c r="IJS2" s="240"/>
      <c r="IJT2" s="240"/>
      <c r="IJU2" s="240"/>
      <c r="IJV2" s="240"/>
      <c r="IJW2" s="240"/>
      <c r="IJX2" s="240"/>
      <c r="IJY2" s="240"/>
      <c r="IJZ2" s="240"/>
      <c r="IKA2" s="240"/>
      <c r="IKB2" s="240"/>
      <c r="IKC2" s="240"/>
      <c r="IKD2" s="240"/>
      <c r="IKE2" s="240"/>
      <c r="IKF2" s="240"/>
      <c r="IKG2" s="240"/>
      <c r="IKH2" s="240"/>
      <c r="IKI2" s="240"/>
      <c r="IKJ2" s="240"/>
      <c r="IKK2" s="240"/>
      <c r="IKL2" s="240"/>
      <c r="IKM2" s="240"/>
      <c r="IKN2" s="240"/>
      <c r="IKO2" s="240"/>
      <c r="IKP2" s="240"/>
      <c r="IKQ2" s="240"/>
      <c r="IKR2" s="240"/>
      <c r="IKS2" s="240"/>
      <c r="IKT2" s="240"/>
      <c r="IKU2" s="240"/>
      <c r="IKV2" s="240"/>
      <c r="IKW2" s="240"/>
      <c r="IKX2" s="240"/>
      <c r="IKY2" s="240"/>
      <c r="IKZ2" s="240"/>
      <c r="ILA2" s="240"/>
      <c r="ILB2" s="240"/>
      <c r="ILC2" s="240"/>
      <c r="ILD2" s="240"/>
      <c r="ILE2" s="240"/>
      <c r="ILF2" s="240"/>
      <c r="ILG2" s="240"/>
      <c r="ILH2" s="240"/>
      <c r="ILI2" s="240"/>
      <c r="ILJ2" s="240"/>
      <c r="ILK2" s="240"/>
      <c r="ILL2" s="240"/>
      <c r="ILM2" s="240"/>
      <c r="ILN2" s="240"/>
      <c r="ILO2" s="240"/>
      <c r="ILP2" s="240"/>
      <c r="ILQ2" s="240"/>
      <c r="ILR2" s="240"/>
      <c r="ILS2" s="240"/>
      <c r="ILT2" s="240"/>
      <c r="ILU2" s="240"/>
      <c r="ILV2" s="240"/>
      <c r="ILW2" s="240"/>
      <c r="ILX2" s="240"/>
      <c r="ILY2" s="240"/>
      <c r="ILZ2" s="240"/>
      <c r="IMA2" s="240"/>
      <c r="IMB2" s="240"/>
      <c r="IMC2" s="240"/>
      <c r="IMD2" s="240"/>
      <c r="IME2" s="240"/>
      <c r="IMF2" s="240"/>
      <c r="IMG2" s="240"/>
      <c r="IMH2" s="240"/>
      <c r="IMI2" s="240"/>
      <c r="IMJ2" s="240"/>
      <c r="IMK2" s="240"/>
      <c r="IML2" s="240"/>
      <c r="IMM2" s="240"/>
      <c r="IMN2" s="240"/>
      <c r="IMO2" s="240"/>
      <c r="IMP2" s="240"/>
      <c r="IMQ2" s="240"/>
      <c r="IMR2" s="240"/>
      <c r="IMS2" s="240"/>
      <c r="IMT2" s="240"/>
      <c r="IMU2" s="240"/>
      <c r="IMV2" s="240"/>
      <c r="IMW2" s="240"/>
      <c r="IMX2" s="240"/>
      <c r="IMY2" s="240"/>
      <c r="IMZ2" s="240"/>
      <c r="INA2" s="240"/>
      <c r="INB2" s="240"/>
      <c r="INC2" s="240"/>
      <c r="IND2" s="240"/>
      <c r="INE2" s="240"/>
      <c r="INF2" s="240"/>
      <c r="ING2" s="240"/>
      <c r="INH2" s="240"/>
      <c r="INI2" s="240"/>
      <c r="INJ2" s="240"/>
      <c r="INK2" s="240"/>
      <c r="INL2" s="240"/>
      <c r="INM2" s="240"/>
      <c r="INN2" s="240"/>
      <c r="INO2" s="240"/>
      <c r="INP2" s="240"/>
      <c r="INQ2" s="240"/>
      <c r="INR2" s="240"/>
      <c r="INS2" s="240"/>
      <c r="INT2" s="240"/>
      <c r="INU2" s="240"/>
      <c r="INV2" s="240"/>
      <c r="INW2" s="240"/>
      <c r="INX2" s="240"/>
      <c r="INY2" s="240"/>
      <c r="INZ2" s="240"/>
      <c r="IOA2" s="240"/>
      <c r="IOB2" s="240"/>
      <c r="IOC2" s="240"/>
      <c r="IOD2" s="240"/>
      <c r="IOE2" s="240"/>
      <c r="IOF2" s="240"/>
      <c r="IOG2" s="240"/>
      <c r="IOH2" s="240"/>
      <c r="IOI2" s="240"/>
      <c r="IOJ2" s="240"/>
      <c r="IOK2" s="240"/>
      <c r="IOL2" s="240"/>
      <c r="IOM2" s="240"/>
      <c r="ION2" s="240"/>
      <c r="IOO2" s="240"/>
      <c r="IOP2" s="240"/>
      <c r="IOQ2" s="240"/>
      <c r="IOR2" s="240"/>
      <c r="IOS2" s="240"/>
      <c r="IOT2" s="240"/>
      <c r="IOU2" s="240"/>
      <c r="IOV2" s="240"/>
      <c r="IOW2" s="240"/>
      <c r="IOX2" s="240"/>
      <c r="IOY2" s="240"/>
      <c r="IOZ2" s="240"/>
      <c r="IPA2" s="240"/>
      <c r="IPB2" s="240"/>
      <c r="IPC2" s="240"/>
      <c r="IPD2" s="240"/>
      <c r="IPE2" s="240"/>
      <c r="IPF2" s="240"/>
      <c r="IPG2" s="240"/>
      <c r="IPH2" s="240"/>
      <c r="IPI2" s="240"/>
      <c r="IPJ2" s="240"/>
      <c r="IPK2" s="240"/>
      <c r="IPL2" s="240"/>
      <c r="IPM2" s="240"/>
      <c r="IPN2" s="240"/>
      <c r="IPO2" s="240"/>
      <c r="IPP2" s="240"/>
      <c r="IPQ2" s="240"/>
      <c r="IPR2" s="240"/>
      <c r="IPS2" s="240"/>
      <c r="IPT2" s="240"/>
      <c r="IPU2" s="240"/>
      <c r="IPV2" s="240"/>
      <c r="IPW2" s="240"/>
      <c r="IPX2" s="240"/>
      <c r="IPY2" s="240"/>
      <c r="IPZ2" s="240"/>
      <c r="IQA2" s="240"/>
      <c r="IQB2" s="240"/>
      <c r="IQC2" s="240"/>
      <c r="IQD2" s="240"/>
      <c r="IQE2" s="240"/>
      <c r="IQF2" s="240"/>
      <c r="IQG2" s="240"/>
      <c r="IQH2" s="240"/>
      <c r="IQI2" s="240"/>
      <c r="IQJ2" s="240"/>
      <c r="IQK2" s="240"/>
      <c r="IQL2" s="240"/>
      <c r="IQM2" s="240"/>
      <c r="IQN2" s="240"/>
      <c r="IQO2" s="240"/>
      <c r="IQP2" s="240"/>
      <c r="IQQ2" s="240"/>
      <c r="IQR2" s="240"/>
      <c r="IQS2" s="240"/>
      <c r="IQT2" s="240"/>
      <c r="IQU2" s="240"/>
      <c r="IQV2" s="240"/>
      <c r="IQW2" s="240"/>
      <c r="IQX2" s="240"/>
      <c r="IQY2" s="240"/>
      <c r="IQZ2" s="240"/>
      <c r="IRA2" s="240"/>
      <c r="IRB2" s="240"/>
      <c r="IRC2" s="240"/>
      <c r="IRD2" s="240"/>
      <c r="IRE2" s="240"/>
      <c r="IRF2" s="240"/>
      <c r="IRG2" s="240"/>
      <c r="IRH2" s="240"/>
      <c r="IRI2" s="240"/>
      <c r="IRJ2" s="240"/>
      <c r="IRK2" s="240"/>
      <c r="IRL2" s="240"/>
      <c r="IRM2" s="240"/>
      <c r="IRN2" s="240"/>
      <c r="IRO2" s="240"/>
      <c r="IRP2" s="240"/>
      <c r="IRQ2" s="240"/>
      <c r="IRR2" s="240"/>
      <c r="IRS2" s="240"/>
      <c r="IRT2" s="240"/>
      <c r="IRU2" s="240"/>
      <c r="IRV2" s="240"/>
      <c r="IRW2" s="240"/>
      <c r="IRX2" s="240"/>
      <c r="IRY2" s="240"/>
      <c r="IRZ2" s="240"/>
      <c r="ISA2" s="240"/>
      <c r="ISB2" s="240"/>
      <c r="ISC2" s="240"/>
      <c r="ISD2" s="240"/>
      <c r="ISE2" s="240"/>
      <c r="ISF2" s="240"/>
      <c r="ISG2" s="240"/>
      <c r="ISH2" s="240"/>
      <c r="ISI2" s="240"/>
      <c r="ISJ2" s="240"/>
      <c r="ISK2" s="240"/>
      <c r="ISL2" s="240"/>
      <c r="ISM2" s="240"/>
      <c r="ISN2" s="240"/>
      <c r="ISO2" s="240"/>
      <c r="ISP2" s="240"/>
      <c r="ISQ2" s="240"/>
      <c r="ISR2" s="240"/>
      <c r="ISS2" s="240"/>
      <c r="IST2" s="240"/>
      <c r="ISU2" s="240"/>
      <c r="ISV2" s="240"/>
      <c r="ISW2" s="240"/>
      <c r="ISX2" s="240"/>
      <c r="ISY2" s="240"/>
      <c r="ISZ2" s="240"/>
      <c r="ITA2" s="240"/>
      <c r="ITB2" s="240"/>
      <c r="ITC2" s="240"/>
      <c r="ITD2" s="240"/>
      <c r="ITE2" s="240"/>
      <c r="ITF2" s="240"/>
      <c r="ITG2" s="240"/>
      <c r="ITH2" s="240"/>
      <c r="ITI2" s="240"/>
      <c r="ITJ2" s="240"/>
      <c r="ITK2" s="240"/>
      <c r="ITL2" s="240"/>
      <c r="ITM2" s="240"/>
      <c r="ITN2" s="240"/>
      <c r="ITO2" s="240"/>
      <c r="ITP2" s="240"/>
      <c r="ITQ2" s="240"/>
      <c r="ITR2" s="240"/>
      <c r="ITS2" s="240"/>
      <c r="ITT2" s="240"/>
      <c r="ITU2" s="240"/>
      <c r="ITV2" s="240"/>
      <c r="ITW2" s="240"/>
      <c r="ITX2" s="240"/>
      <c r="ITY2" s="240"/>
      <c r="ITZ2" s="240"/>
      <c r="IUA2" s="240"/>
      <c r="IUB2" s="240"/>
      <c r="IUC2" s="240"/>
      <c r="IUD2" s="240"/>
      <c r="IUE2" s="240"/>
      <c r="IUF2" s="240"/>
      <c r="IUG2" s="240"/>
      <c r="IUH2" s="240"/>
      <c r="IUI2" s="240"/>
      <c r="IUJ2" s="240"/>
      <c r="IUK2" s="240"/>
      <c r="IUL2" s="240"/>
      <c r="IUM2" s="240"/>
      <c r="IUN2" s="240"/>
      <c r="IUO2" s="240"/>
      <c r="IUP2" s="240"/>
      <c r="IUQ2" s="240"/>
      <c r="IUR2" s="240"/>
      <c r="IUS2" s="240"/>
      <c r="IUT2" s="240"/>
      <c r="IUU2" s="240"/>
      <c r="IUV2" s="240"/>
      <c r="IUW2" s="240"/>
      <c r="IUX2" s="240"/>
      <c r="IUY2" s="240"/>
      <c r="IUZ2" s="240"/>
      <c r="IVA2" s="240"/>
      <c r="IVB2" s="240"/>
      <c r="IVC2" s="240"/>
      <c r="IVD2" s="240"/>
      <c r="IVE2" s="240"/>
      <c r="IVF2" s="240"/>
      <c r="IVG2" s="240"/>
      <c r="IVH2" s="240"/>
      <c r="IVI2" s="240"/>
      <c r="IVJ2" s="240"/>
      <c r="IVK2" s="240"/>
      <c r="IVL2" s="240"/>
      <c r="IVM2" s="240"/>
      <c r="IVN2" s="240"/>
      <c r="IVO2" s="240"/>
      <c r="IVP2" s="240"/>
      <c r="IVQ2" s="240"/>
      <c r="IVR2" s="240"/>
      <c r="IVS2" s="240"/>
      <c r="IVT2" s="240"/>
      <c r="IVU2" s="240"/>
      <c r="IVV2" s="240"/>
      <c r="IVW2" s="240"/>
      <c r="IVX2" s="240"/>
      <c r="IVY2" s="240"/>
      <c r="IVZ2" s="240"/>
      <c r="IWA2" s="240"/>
      <c r="IWB2" s="240"/>
      <c r="IWC2" s="240"/>
      <c r="IWD2" s="240"/>
      <c r="IWE2" s="240"/>
      <c r="IWF2" s="240"/>
      <c r="IWG2" s="240"/>
      <c r="IWH2" s="240"/>
      <c r="IWI2" s="240"/>
      <c r="IWJ2" s="240"/>
      <c r="IWK2" s="240"/>
      <c r="IWL2" s="240"/>
      <c r="IWM2" s="240"/>
      <c r="IWN2" s="240"/>
      <c r="IWO2" s="240"/>
      <c r="IWP2" s="240"/>
      <c r="IWQ2" s="240"/>
      <c r="IWR2" s="240"/>
      <c r="IWS2" s="240"/>
      <c r="IWT2" s="240"/>
      <c r="IWU2" s="240"/>
      <c r="IWV2" s="240"/>
      <c r="IWW2" s="240"/>
      <c r="IWX2" s="240"/>
      <c r="IWY2" s="240"/>
      <c r="IWZ2" s="240"/>
      <c r="IXA2" s="240"/>
      <c r="IXB2" s="240"/>
      <c r="IXC2" s="240"/>
      <c r="IXD2" s="240"/>
      <c r="IXE2" s="240"/>
      <c r="IXF2" s="240"/>
      <c r="IXG2" s="240"/>
      <c r="IXH2" s="240"/>
      <c r="IXI2" s="240"/>
      <c r="IXJ2" s="240"/>
      <c r="IXK2" s="240"/>
      <c r="IXL2" s="240"/>
      <c r="IXM2" s="240"/>
      <c r="IXN2" s="240"/>
      <c r="IXO2" s="240"/>
      <c r="IXP2" s="240"/>
      <c r="IXQ2" s="240"/>
      <c r="IXR2" s="240"/>
      <c r="IXS2" s="240"/>
      <c r="IXT2" s="240"/>
      <c r="IXU2" s="240"/>
      <c r="IXV2" s="240"/>
      <c r="IXW2" s="240"/>
      <c r="IXX2" s="240"/>
      <c r="IXY2" s="240"/>
      <c r="IXZ2" s="240"/>
      <c r="IYA2" s="240"/>
      <c r="IYB2" s="240"/>
      <c r="IYC2" s="240"/>
      <c r="IYD2" s="240"/>
      <c r="IYE2" s="240"/>
      <c r="IYF2" s="240"/>
      <c r="IYG2" s="240"/>
      <c r="IYH2" s="240"/>
      <c r="IYI2" s="240"/>
      <c r="IYJ2" s="240"/>
      <c r="IYK2" s="240"/>
      <c r="IYL2" s="240"/>
      <c r="IYM2" s="240"/>
      <c r="IYN2" s="240"/>
      <c r="IYO2" s="240"/>
      <c r="IYP2" s="240"/>
      <c r="IYQ2" s="240"/>
      <c r="IYR2" s="240"/>
      <c r="IYS2" s="240"/>
      <c r="IYT2" s="240"/>
      <c r="IYU2" s="240"/>
      <c r="IYV2" s="240"/>
      <c r="IYW2" s="240"/>
      <c r="IYX2" s="240"/>
      <c r="IYY2" s="240"/>
      <c r="IYZ2" s="240"/>
      <c r="IZA2" s="240"/>
      <c r="IZB2" s="240"/>
      <c r="IZC2" s="240"/>
      <c r="IZD2" s="240"/>
      <c r="IZE2" s="240"/>
      <c r="IZF2" s="240"/>
      <c r="IZG2" s="240"/>
      <c r="IZH2" s="240"/>
      <c r="IZI2" s="240"/>
      <c r="IZJ2" s="240"/>
      <c r="IZK2" s="240"/>
      <c r="IZL2" s="240"/>
      <c r="IZM2" s="240"/>
      <c r="IZN2" s="240"/>
      <c r="IZO2" s="240"/>
      <c r="IZP2" s="240"/>
      <c r="IZQ2" s="240"/>
      <c r="IZR2" s="240"/>
      <c r="IZS2" s="240"/>
      <c r="IZT2" s="240"/>
      <c r="IZU2" s="240"/>
      <c r="IZV2" s="240"/>
      <c r="IZW2" s="240"/>
      <c r="IZX2" s="240"/>
      <c r="IZY2" s="240"/>
      <c r="IZZ2" s="240"/>
      <c r="JAA2" s="240"/>
      <c r="JAB2" s="240"/>
      <c r="JAC2" s="240"/>
      <c r="JAD2" s="240"/>
      <c r="JAE2" s="240"/>
      <c r="JAF2" s="240"/>
      <c r="JAG2" s="240"/>
      <c r="JAH2" s="240"/>
      <c r="JAI2" s="240"/>
      <c r="JAJ2" s="240"/>
      <c r="JAK2" s="240"/>
      <c r="JAL2" s="240"/>
      <c r="JAM2" s="240"/>
      <c r="JAN2" s="240"/>
      <c r="JAO2" s="240"/>
      <c r="JAP2" s="240"/>
      <c r="JAQ2" s="240"/>
      <c r="JAR2" s="240"/>
      <c r="JAS2" s="240"/>
      <c r="JAT2" s="240"/>
      <c r="JAU2" s="240"/>
      <c r="JAV2" s="240"/>
      <c r="JAW2" s="240"/>
      <c r="JAX2" s="240"/>
      <c r="JAY2" s="240"/>
      <c r="JAZ2" s="240"/>
      <c r="JBA2" s="240"/>
      <c r="JBB2" s="240"/>
      <c r="JBC2" s="240"/>
      <c r="JBD2" s="240"/>
      <c r="JBE2" s="240"/>
      <c r="JBF2" s="240"/>
      <c r="JBG2" s="240"/>
      <c r="JBH2" s="240"/>
      <c r="JBI2" s="240"/>
      <c r="JBJ2" s="240"/>
      <c r="JBK2" s="240"/>
      <c r="JBL2" s="240"/>
      <c r="JBM2" s="240"/>
      <c r="JBN2" s="240"/>
      <c r="JBO2" s="240"/>
      <c r="JBP2" s="240"/>
      <c r="JBQ2" s="240"/>
      <c r="JBR2" s="240"/>
      <c r="JBS2" s="240"/>
      <c r="JBT2" s="240"/>
      <c r="JBU2" s="240"/>
      <c r="JBV2" s="240"/>
      <c r="JBW2" s="240"/>
      <c r="JBX2" s="240"/>
      <c r="JBY2" s="240"/>
      <c r="JBZ2" s="240"/>
      <c r="JCA2" s="240"/>
      <c r="JCB2" s="240"/>
      <c r="JCC2" s="240"/>
      <c r="JCD2" s="240"/>
      <c r="JCE2" s="240"/>
      <c r="JCF2" s="240"/>
      <c r="JCG2" s="240"/>
      <c r="JCH2" s="240"/>
      <c r="JCI2" s="240"/>
      <c r="JCJ2" s="240"/>
      <c r="JCK2" s="240"/>
      <c r="JCL2" s="240"/>
      <c r="JCM2" s="240"/>
      <c r="JCN2" s="240"/>
      <c r="JCO2" s="240"/>
      <c r="JCP2" s="240"/>
      <c r="JCQ2" s="240"/>
      <c r="JCR2" s="240"/>
      <c r="JCS2" s="240"/>
      <c r="JCT2" s="240"/>
      <c r="JCU2" s="240"/>
      <c r="JCV2" s="240"/>
      <c r="JCW2" s="240"/>
      <c r="JCX2" s="240"/>
      <c r="JCY2" s="240"/>
      <c r="JCZ2" s="240"/>
      <c r="JDA2" s="240"/>
      <c r="JDB2" s="240"/>
      <c r="JDC2" s="240"/>
      <c r="JDD2" s="240"/>
      <c r="JDE2" s="240"/>
      <c r="JDF2" s="240"/>
      <c r="JDG2" s="240"/>
      <c r="JDH2" s="240"/>
      <c r="JDI2" s="240"/>
      <c r="JDJ2" s="240"/>
      <c r="JDK2" s="240"/>
      <c r="JDL2" s="240"/>
      <c r="JDM2" s="240"/>
      <c r="JDN2" s="240"/>
      <c r="JDO2" s="240"/>
      <c r="JDP2" s="240"/>
      <c r="JDQ2" s="240"/>
      <c r="JDR2" s="240"/>
      <c r="JDS2" s="240"/>
      <c r="JDT2" s="240"/>
      <c r="JDU2" s="240"/>
      <c r="JDV2" s="240"/>
      <c r="JDW2" s="240"/>
      <c r="JDX2" s="240"/>
      <c r="JDY2" s="240"/>
      <c r="JDZ2" s="240"/>
      <c r="JEA2" s="240"/>
      <c r="JEB2" s="240"/>
      <c r="JEC2" s="240"/>
      <c r="JED2" s="240"/>
      <c r="JEE2" s="240"/>
      <c r="JEF2" s="240"/>
      <c r="JEG2" s="240"/>
      <c r="JEH2" s="240"/>
      <c r="JEI2" s="240"/>
      <c r="JEJ2" s="240"/>
      <c r="JEK2" s="240"/>
      <c r="JEL2" s="240"/>
      <c r="JEM2" s="240"/>
      <c r="JEN2" s="240"/>
      <c r="JEO2" s="240"/>
      <c r="JEP2" s="240"/>
      <c r="JEQ2" s="240"/>
      <c r="JER2" s="240"/>
      <c r="JES2" s="240"/>
      <c r="JET2" s="240"/>
      <c r="JEU2" s="240"/>
      <c r="JEV2" s="240"/>
      <c r="JEW2" s="240"/>
      <c r="JEX2" s="240"/>
      <c r="JEY2" s="240"/>
      <c r="JEZ2" s="240"/>
      <c r="JFA2" s="240"/>
      <c r="JFB2" s="240"/>
      <c r="JFC2" s="240"/>
      <c r="JFD2" s="240"/>
      <c r="JFE2" s="240"/>
      <c r="JFF2" s="240"/>
      <c r="JFG2" s="240"/>
      <c r="JFH2" s="240"/>
      <c r="JFI2" s="240"/>
      <c r="JFJ2" s="240"/>
      <c r="JFK2" s="240"/>
      <c r="JFL2" s="240"/>
      <c r="JFM2" s="240"/>
      <c r="JFN2" s="240"/>
      <c r="JFO2" s="240"/>
      <c r="JFP2" s="240"/>
      <c r="JFQ2" s="240"/>
      <c r="JFR2" s="240"/>
      <c r="JFS2" s="240"/>
      <c r="JFT2" s="240"/>
      <c r="JFU2" s="240"/>
      <c r="JFV2" s="240"/>
      <c r="JFW2" s="240"/>
      <c r="JFX2" s="240"/>
      <c r="JFY2" s="240"/>
      <c r="JFZ2" s="240"/>
      <c r="JGA2" s="240"/>
      <c r="JGB2" s="240"/>
      <c r="JGC2" s="240"/>
      <c r="JGD2" s="240"/>
      <c r="JGE2" s="240"/>
      <c r="JGF2" s="240"/>
      <c r="JGG2" s="240"/>
      <c r="JGH2" s="240"/>
      <c r="JGI2" s="240"/>
      <c r="JGJ2" s="240"/>
      <c r="JGK2" s="240"/>
      <c r="JGL2" s="240"/>
      <c r="JGM2" s="240"/>
      <c r="JGN2" s="240"/>
      <c r="JGO2" s="240"/>
      <c r="JGP2" s="240"/>
      <c r="JGQ2" s="240"/>
      <c r="JGR2" s="240"/>
      <c r="JGS2" s="240"/>
      <c r="JGT2" s="240"/>
      <c r="JGU2" s="240"/>
      <c r="JGV2" s="240"/>
      <c r="JGW2" s="240"/>
      <c r="JGX2" s="240"/>
      <c r="JGY2" s="240"/>
      <c r="JGZ2" s="240"/>
      <c r="JHA2" s="240"/>
      <c r="JHB2" s="240"/>
      <c r="JHC2" s="240"/>
      <c r="JHD2" s="240"/>
      <c r="JHE2" s="240"/>
      <c r="JHF2" s="240"/>
      <c r="JHG2" s="240"/>
      <c r="JHH2" s="240"/>
      <c r="JHI2" s="240"/>
      <c r="JHJ2" s="240"/>
      <c r="JHK2" s="240"/>
      <c r="JHL2" s="240"/>
      <c r="JHM2" s="240"/>
      <c r="JHN2" s="240"/>
      <c r="JHO2" s="240"/>
      <c r="JHP2" s="240"/>
      <c r="JHQ2" s="240"/>
      <c r="JHR2" s="240"/>
      <c r="JHS2" s="240"/>
      <c r="JHT2" s="240"/>
      <c r="JHU2" s="240"/>
      <c r="JHV2" s="240"/>
      <c r="JHW2" s="240"/>
      <c r="JHX2" s="240"/>
      <c r="JHY2" s="240"/>
      <c r="JHZ2" s="240"/>
      <c r="JIA2" s="240"/>
      <c r="JIB2" s="240"/>
      <c r="JIC2" s="240"/>
      <c r="JID2" s="240"/>
      <c r="JIE2" s="240"/>
      <c r="JIF2" s="240"/>
      <c r="JIG2" s="240"/>
      <c r="JIH2" s="240"/>
      <c r="JII2" s="240"/>
      <c r="JIJ2" s="240"/>
      <c r="JIK2" s="240"/>
      <c r="JIL2" s="240"/>
      <c r="JIM2" s="240"/>
      <c r="JIN2" s="240"/>
      <c r="JIO2" s="240"/>
      <c r="JIP2" s="240"/>
      <c r="JIQ2" s="240"/>
      <c r="JIR2" s="240"/>
      <c r="JIS2" s="240"/>
      <c r="JIT2" s="240"/>
      <c r="JIU2" s="240"/>
      <c r="JIV2" s="240"/>
      <c r="JIW2" s="240"/>
      <c r="JIX2" s="240"/>
      <c r="JIY2" s="240"/>
      <c r="JIZ2" s="240"/>
      <c r="JJA2" s="240"/>
      <c r="JJB2" s="240"/>
      <c r="JJC2" s="240"/>
      <c r="JJD2" s="240"/>
      <c r="JJE2" s="240"/>
      <c r="JJF2" s="240"/>
      <c r="JJG2" s="240"/>
      <c r="JJH2" s="240"/>
      <c r="JJI2" s="240"/>
      <c r="JJJ2" s="240"/>
      <c r="JJK2" s="240"/>
      <c r="JJL2" s="240"/>
      <c r="JJM2" s="240"/>
      <c r="JJN2" s="240"/>
      <c r="JJO2" s="240"/>
      <c r="JJP2" s="240"/>
      <c r="JJQ2" s="240"/>
      <c r="JJR2" s="240"/>
      <c r="JJS2" s="240"/>
      <c r="JJT2" s="240"/>
      <c r="JJU2" s="240"/>
      <c r="JJV2" s="240"/>
      <c r="JJW2" s="240"/>
      <c r="JJX2" s="240"/>
      <c r="JJY2" s="240"/>
      <c r="JJZ2" s="240"/>
      <c r="JKA2" s="240"/>
      <c r="JKB2" s="240"/>
      <c r="JKC2" s="240"/>
      <c r="JKD2" s="240"/>
      <c r="JKE2" s="240"/>
      <c r="JKF2" s="240"/>
      <c r="JKG2" s="240"/>
      <c r="JKH2" s="240"/>
      <c r="JKI2" s="240"/>
      <c r="JKJ2" s="240"/>
      <c r="JKK2" s="240"/>
      <c r="JKL2" s="240"/>
      <c r="JKM2" s="240"/>
      <c r="JKN2" s="240"/>
      <c r="JKO2" s="240"/>
      <c r="JKP2" s="240"/>
      <c r="JKQ2" s="240"/>
      <c r="JKR2" s="240"/>
      <c r="JKS2" s="240"/>
      <c r="JKT2" s="240"/>
      <c r="JKU2" s="240"/>
      <c r="JKV2" s="240"/>
      <c r="JKW2" s="240"/>
      <c r="JKX2" s="240"/>
      <c r="JKY2" s="240"/>
      <c r="JKZ2" s="240"/>
      <c r="JLA2" s="240"/>
      <c r="JLB2" s="240"/>
      <c r="JLC2" s="240"/>
      <c r="JLD2" s="240"/>
      <c r="JLE2" s="240"/>
      <c r="JLF2" s="240"/>
      <c r="JLG2" s="240"/>
      <c r="JLH2" s="240"/>
      <c r="JLI2" s="240"/>
      <c r="JLJ2" s="240"/>
      <c r="JLK2" s="240"/>
      <c r="JLL2" s="240"/>
      <c r="JLM2" s="240"/>
      <c r="JLN2" s="240"/>
      <c r="JLO2" s="240"/>
      <c r="JLP2" s="240"/>
      <c r="JLQ2" s="240"/>
      <c r="JLR2" s="240"/>
      <c r="JLS2" s="240"/>
      <c r="JLT2" s="240"/>
      <c r="JLU2" s="240"/>
      <c r="JLV2" s="240"/>
      <c r="JLW2" s="240"/>
      <c r="JLX2" s="240"/>
      <c r="JLY2" s="240"/>
      <c r="JLZ2" s="240"/>
      <c r="JMA2" s="240"/>
      <c r="JMB2" s="240"/>
      <c r="JMC2" s="240"/>
      <c r="JMD2" s="240"/>
      <c r="JME2" s="240"/>
      <c r="JMF2" s="240"/>
      <c r="JMG2" s="240"/>
      <c r="JMH2" s="240"/>
      <c r="JMI2" s="240"/>
      <c r="JMJ2" s="240"/>
      <c r="JMK2" s="240"/>
      <c r="JML2" s="240"/>
      <c r="JMM2" s="240"/>
      <c r="JMN2" s="240"/>
      <c r="JMO2" s="240"/>
      <c r="JMP2" s="240"/>
      <c r="JMQ2" s="240"/>
      <c r="JMR2" s="240"/>
      <c r="JMS2" s="240"/>
      <c r="JMT2" s="240"/>
      <c r="JMU2" s="240"/>
      <c r="JMV2" s="240"/>
      <c r="JMW2" s="240"/>
      <c r="JMX2" s="240"/>
      <c r="JMY2" s="240"/>
      <c r="JMZ2" s="240"/>
      <c r="JNA2" s="240"/>
      <c r="JNB2" s="240"/>
      <c r="JNC2" s="240"/>
      <c r="JND2" s="240"/>
      <c r="JNE2" s="240"/>
      <c r="JNF2" s="240"/>
      <c r="JNG2" s="240"/>
      <c r="JNH2" s="240"/>
      <c r="JNI2" s="240"/>
      <c r="JNJ2" s="240"/>
      <c r="JNK2" s="240"/>
      <c r="JNL2" s="240"/>
      <c r="JNM2" s="240"/>
      <c r="JNN2" s="240"/>
      <c r="JNO2" s="240"/>
      <c r="JNP2" s="240"/>
      <c r="JNQ2" s="240"/>
      <c r="JNR2" s="240"/>
      <c r="JNS2" s="240"/>
      <c r="JNT2" s="240"/>
      <c r="JNU2" s="240"/>
      <c r="JNV2" s="240"/>
      <c r="JNW2" s="240"/>
      <c r="JNX2" s="240"/>
      <c r="JNY2" s="240"/>
      <c r="JNZ2" s="240"/>
      <c r="JOA2" s="240"/>
      <c r="JOB2" s="240"/>
      <c r="JOC2" s="240"/>
      <c r="JOD2" s="240"/>
      <c r="JOE2" s="240"/>
      <c r="JOF2" s="240"/>
      <c r="JOG2" s="240"/>
      <c r="JOH2" s="240"/>
      <c r="JOI2" s="240"/>
      <c r="JOJ2" s="240"/>
      <c r="JOK2" s="240"/>
      <c r="JOL2" s="240"/>
      <c r="JOM2" s="240"/>
      <c r="JON2" s="240"/>
      <c r="JOO2" s="240"/>
      <c r="JOP2" s="240"/>
      <c r="JOQ2" s="240"/>
      <c r="JOR2" s="240"/>
      <c r="JOS2" s="240"/>
      <c r="JOT2" s="240"/>
      <c r="JOU2" s="240"/>
      <c r="JOV2" s="240"/>
      <c r="JOW2" s="240"/>
      <c r="JOX2" s="240"/>
      <c r="JOY2" s="240"/>
      <c r="JOZ2" s="240"/>
      <c r="JPA2" s="240"/>
      <c r="JPB2" s="240"/>
      <c r="JPC2" s="240"/>
      <c r="JPD2" s="240"/>
      <c r="JPE2" s="240"/>
      <c r="JPF2" s="240"/>
      <c r="JPG2" s="240"/>
      <c r="JPH2" s="240"/>
      <c r="JPI2" s="240"/>
      <c r="JPJ2" s="240"/>
      <c r="JPK2" s="240"/>
      <c r="JPL2" s="240"/>
      <c r="JPM2" s="240"/>
      <c r="JPN2" s="240"/>
      <c r="JPO2" s="240"/>
      <c r="JPP2" s="240"/>
      <c r="JPQ2" s="240"/>
      <c r="JPR2" s="240"/>
      <c r="JPS2" s="240"/>
      <c r="JPT2" s="240"/>
      <c r="JPU2" s="240"/>
      <c r="JPV2" s="240"/>
      <c r="JPW2" s="240"/>
      <c r="JPX2" s="240"/>
      <c r="JPY2" s="240"/>
      <c r="JPZ2" s="240"/>
      <c r="JQA2" s="240"/>
      <c r="JQB2" s="240"/>
      <c r="JQC2" s="240"/>
      <c r="JQD2" s="240"/>
      <c r="JQE2" s="240"/>
      <c r="JQF2" s="240"/>
      <c r="JQG2" s="240"/>
      <c r="JQH2" s="240"/>
      <c r="JQI2" s="240"/>
      <c r="JQJ2" s="240"/>
      <c r="JQK2" s="240"/>
      <c r="JQL2" s="240"/>
      <c r="JQM2" s="240"/>
      <c r="JQN2" s="240"/>
      <c r="JQO2" s="240"/>
      <c r="JQP2" s="240"/>
      <c r="JQQ2" s="240"/>
      <c r="JQR2" s="240"/>
      <c r="JQS2" s="240"/>
      <c r="JQT2" s="240"/>
      <c r="JQU2" s="240"/>
      <c r="JQV2" s="240"/>
      <c r="JQW2" s="240"/>
      <c r="JQX2" s="240"/>
      <c r="JQY2" s="240"/>
      <c r="JQZ2" s="240"/>
      <c r="JRA2" s="240"/>
      <c r="JRB2" s="240"/>
      <c r="JRC2" s="240"/>
      <c r="JRD2" s="240"/>
      <c r="JRE2" s="240"/>
      <c r="JRF2" s="240"/>
      <c r="JRG2" s="240"/>
      <c r="JRH2" s="240"/>
      <c r="JRI2" s="240"/>
      <c r="JRJ2" s="240"/>
      <c r="JRK2" s="240"/>
      <c r="JRL2" s="240"/>
      <c r="JRM2" s="240"/>
      <c r="JRN2" s="240"/>
      <c r="JRO2" s="240"/>
      <c r="JRP2" s="240"/>
      <c r="JRQ2" s="240"/>
      <c r="JRR2" s="240"/>
      <c r="JRS2" s="240"/>
      <c r="JRT2" s="240"/>
      <c r="JRU2" s="240"/>
      <c r="JRV2" s="240"/>
      <c r="JRW2" s="240"/>
      <c r="JRX2" s="240"/>
      <c r="JRY2" s="240"/>
      <c r="JRZ2" s="240"/>
      <c r="JSA2" s="240"/>
      <c r="JSB2" s="240"/>
      <c r="JSC2" s="240"/>
      <c r="JSD2" s="240"/>
      <c r="JSE2" s="240"/>
      <c r="JSF2" s="240"/>
      <c r="JSG2" s="240"/>
      <c r="JSH2" s="240"/>
      <c r="JSI2" s="240"/>
      <c r="JSJ2" s="240"/>
      <c r="JSK2" s="240"/>
      <c r="JSL2" s="240"/>
      <c r="JSM2" s="240"/>
      <c r="JSN2" s="240"/>
      <c r="JSO2" s="240"/>
      <c r="JSP2" s="240"/>
      <c r="JSQ2" s="240"/>
      <c r="JSR2" s="240"/>
      <c r="JSS2" s="240"/>
      <c r="JST2" s="240"/>
      <c r="JSU2" s="240"/>
      <c r="JSV2" s="240"/>
      <c r="JSW2" s="240"/>
      <c r="JSX2" s="240"/>
      <c r="JSY2" s="240"/>
      <c r="JSZ2" s="240"/>
      <c r="JTA2" s="240"/>
      <c r="JTB2" s="240"/>
      <c r="JTC2" s="240"/>
      <c r="JTD2" s="240"/>
      <c r="JTE2" s="240"/>
      <c r="JTF2" s="240"/>
      <c r="JTG2" s="240"/>
      <c r="JTH2" s="240"/>
      <c r="JTI2" s="240"/>
      <c r="JTJ2" s="240"/>
      <c r="JTK2" s="240"/>
      <c r="JTL2" s="240"/>
      <c r="JTM2" s="240"/>
      <c r="JTN2" s="240"/>
      <c r="JTO2" s="240"/>
      <c r="JTP2" s="240"/>
      <c r="JTQ2" s="240"/>
      <c r="JTR2" s="240"/>
      <c r="JTS2" s="240"/>
      <c r="JTT2" s="240"/>
      <c r="JTU2" s="240"/>
      <c r="JTV2" s="240"/>
      <c r="JTW2" s="240"/>
      <c r="JTX2" s="240"/>
      <c r="JTY2" s="240"/>
      <c r="JTZ2" s="240"/>
      <c r="JUA2" s="240"/>
      <c r="JUB2" s="240"/>
      <c r="JUC2" s="240"/>
      <c r="JUD2" s="240"/>
      <c r="JUE2" s="240"/>
      <c r="JUF2" s="240"/>
      <c r="JUG2" s="240"/>
      <c r="JUH2" s="240"/>
      <c r="JUI2" s="240"/>
      <c r="JUJ2" s="240"/>
      <c r="JUK2" s="240"/>
      <c r="JUL2" s="240"/>
      <c r="JUM2" s="240"/>
      <c r="JUN2" s="240"/>
      <c r="JUO2" s="240"/>
      <c r="JUP2" s="240"/>
      <c r="JUQ2" s="240"/>
      <c r="JUR2" s="240"/>
      <c r="JUS2" s="240"/>
      <c r="JUT2" s="240"/>
      <c r="JUU2" s="240"/>
      <c r="JUV2" s="240"/>
      <c r="JUW2" s="240"/>
      <c r="JUX2" s="240"/>
      <c r="JUY2" s="240"/>
      <c r="JUZ2" s="240"/>
      <c r="JVA2" s="240"/>
      <c r="JVB2" s="240"/>
      <c r="JVC2" s="240"/>
      <c r="JVD2" s="240"/>
      <c r="JVE2" s="240"/>
      <c r="JVF2" s="240"/>
      <c r="JVG2" s="240"/>
      <c r="JVH2" s="240"/>
      <c r="JVI2" s="240"/>
      <c r="JVJ2" s="240"/>
      <c r="JVK2" s="240"/>
      <c r="JVL2" s="240"/>
      <c r="JVM2" s="240"/>
      <c r="JVN2" s="240"/>
      <c r="JVO2" s="240"/>
      <c r="JVP2" s="240"/>
      <c r="JVQ2" s="240"/>
      <c r="JVR2" s="240"/>
      <c r="JVS2" s="240"/>
      <c r="JVT2" s="240"/>
      <c r="JVU2" s="240"/>
      <c r="JVV2" s="240"/>
      <c r="JVW2" s="240"/>
      <c r="JVX2" s="240"/>
      <c r="JVY2" s="240"/>
      <c r="JVZ2" s="240"/>
      <c r="JWA2" s="240"/>
      <c r="JWB2" s="240"/>
      <c r="JWC2" s="240"/>
      <c r="JWD2" s="240"/>
      <c r="JWE2" s="240"/>
      <c r="JWF2" s="240"/>
      <c r="JWG2" s="240"/>
      <c r="JWH2" s="240"/>
      <c r="JWI2" s="240"/>
      <c r="JWJ2" s="240"/>
      <c r="JWK2" s="240"/>
      <c r="JWL2" s="240"/>
      <c r="JWM2" s="240"/>
      <c r="JWN2" s="240"/>
      <c r="JWO2" s="240"/>
      <c r="JWP2" s="240"/>
      <c r="JWQ2" s="240"/>
      <c r="JWR2" s="240"/>
      <c r="JWS2" s="240"/>
      <c r="JWT2" s="240"/>
      <c r="JWU2" s="240"/>
      <c r="JWV2" s="240"/>
      <c r="JWW2" s="240"/>
      <c r="JWX2" s="240"/>
      <c r="JWY2" s="240"/>
      <c r="JWZ2" s="240"/>
      <c r="JXA2" s="240"/>
      <c r="JXB2" s="240"/>
      <c r="JXC2" s="240"/>
      <c r="JXD2" s="240"/>
      <c r="JXE2" s="240"/>
      <c r="JXF2" s="240"/>
      <c r="JXG2" s="240"/>
      <c r="JXH2" s="240"/>
      <c r="JXI2" s="240"/>
      <c r="JXJ2" s="240"/>
      <c r="JXK2" s="240"/>
      <c r="JXL2" s="240"/>
      <c r="JXM2" s="240"/>
      <c r="JXN2" s="240"/>
      <c r="JXO2" s="240"/>
      <c r="JXP2" s="240"/>
      <c r="JXQ2" s="240"/>
      <c r="JXR2" s="240"/>
      <c r="JXS2" s="240"/>
      <c r="JXT2" s="240"/>
      <c r="JXU2" s="240"/>
      <c r="JXV2" s="240"/>
      <c r="JXW2" s="240"/>
      <c r="JXX2" s="240"/>
      <c r="JXY2" s="240"/>
      <c r="JXZ2" s="240"/>
      <c r="JYA2" s="240"/>
      <c r="JYB2" s="240"/>
      <c r="JYC2" s="240"/>
      <c r="JYD2" s="240"/>
      <c r="JYE2" s="240"/>
      <c r="JYF2" s="240"/>
      <c r="JYG2" s="240"/>
      <c r="JYH2" s="240"/>
      <c r="JYI2" s="240"/>
      <c r="JYJ2" s="240"/>
      <c r="JYK2" s="240"/>
      <c r="JYL2" s="240"/>
      <c r="JYM2" s="240"/>
      <c r="JYN2" s="240"/>
      <c r="JYO2" s="240"/>
      <c r="JYP2" s="240"/>
      <c r="JYQ2" s="240"/>
      <c r="JYR2" s="240"/>
      <c r="JYS2" s="240"/>
      <c r="JYT2" s="240"/>
      <c r="JYU2" s="240"/>
      <c r="JYV2" s="240"/>
      <c r="JYW2" s="240"/>
      <c r="JYX2" s="240"/>
      <c r="JYY2" s="240"/>
      <c r="JYZ2" s="240"/>
      <c r="JZA2" s="240"/>
      <c r="JZB2" s="240"/>
      <c r="JZC2" s="240"/>
      <c r="JZD2" s="240"/>
      <c r="JZE2" s="240"/>
      <c r="JZF2" s="240"/>
      <c r="JZG2" s="240"/>
      <c r="JZH2" s="240"/>
      <c r="JZI2" s="240"/>
      <c r="JZJ2" s="240"/>
      <c r="JZK2" s="240"/>
      <c r="JZL2" s="240"/>
      <c r="JZM2" s="240"/>
      <c r="JZN2" s="240"/>
      <c r="JZO2" s="240"/>
      <c r="JZP2" s="240"/>
      <c r="JZQ2" s="240"/>
      <c r="JZR2" s="240"/>
      <c r="JZS2" s="240"/>
      <c r="JZT2" s="240"/>
      <c r="JZU2" s="240"/>
      <c r="JZV2" s="240"/>
      <c r="JZW2" s="240"/>
      <c r="JZX2" s="240"/>
      <c r="JZY2" s="240"/>
      <c r="JZZ2" s="240"/>
      <c r="KAA2" s="240"/>
      <c r="KAB2" s="240"/>
      <c r="KAC2" s="240"/>
      <c r="KAD2" s="240"/>
      <c r="KAE2" s="240"/>
      <c r="KAF2" s="240"/>
      <c r="KAG2" s="240"/>
      <c r="KAH2" s="240"/>
      <c r="KAI2" s="240"/>
      <c r="KAJ2" s="240"/>
      <c r="KAK2" s="240"/>
      <c r="KAL2" s="240"/>
      <c r="KAM2" s="240"/>
      <c r="KAN2" s="240"/>
      <c r="KAO2" s="240"/>
      <c r="KAP2" s="240"/>
      <c r="KAQ2" s="240"/>
      <c r="KAR2" s="240"/>
      <c r="KAS2" s="240"/>
      <c r="KAT2" s="240"/>
      <c r="KAU2" s="240"/>
      <c r="KAV2" s="240"/>
      <c r="KAW2" s="240"/>
      <c r="KAX2" s="240"/>
      <c r="KAY2" s="240"/>
      <c r="KAZ2" s="240"/>
      <c r="KBA2" s="240"/>
      <c r="KBB2" s="240"/>
      <c r="KBC2" s="240"/>
      <c r="KBD2" s="240"/>
      <c r="KBE2" s="240"/>
      <c r="KBF2" s="240"/>
      <c r="KBG2" s="240"/>
      <c r="KBH2" s="240"/>
      <c r="KBI2" s="240"/>
      <c r="KBJ2" s="240"/>
      <c r="KBK2" s="240"/>
      <c r="KBL2" s="240"/>
      <c r="KBM2" s="240"/>
      <c r="KBN2" s="240"/>
      <c r="KBO2" s="240"/>
      <c r="KBP2" s="240"/>
      <c r="KBQ2" s="240"/>
      <c r="KBR2" s="240"/>
      <c r="KBS2" s="240"/>
      <c r="KBT2" s="240"/>
      <c r="KBU2" s="240"/>
      <c r="KBV2" s="240"/>
      <c r="KBW2" s="240"/>
      <c r="KBX2" s="240"/>
      <c r="KBY2" s="240"/>
      <c r="KBZ2" s="240"/>
      <c r="KCA2" s="240"/>
      <c r="KCB2" s="240"/>
      <c r="KCC2" s="240"/>
      <c r="KCD2" s="240"/>
      <c r="KCE2" s="240"/>
      <c r="KCF2" s="240"/>
      <c r="KCG2" s="240"/>
      <c r="KCH2" s="240"/>
      <c r="KCI2" s="240"/>
      <c r="KCJ2" s="240"/>
      <c r="KCK2" s="240"/>
      <c r="KCL2" s="240"/>
      <c r="KCM2" s="240"/>
      <c r="KCN2" s="240"/>
      <c r="KCO2" s="240"/>
      <c r="KCP2" s="240"/>
      <c r="KCQ2" s="240"/>
      <c r="KCR2" s="240"/>
      <c r="KCS2" s="240"/>
      <c r="KCT2" s="240"/>
      <c r="KCU2" s="240"/>
      <c r="KCV2" s="240"/>
      <c r="KCW2" s="240"/>
      <c r="KCX2" s="240"/>
      <c r="KCY2" s="240"/>
      <c r="KCZ2" s="240"/>
      <c r="KDA2" s="240"/>
      <c r="KDB2" s="240"/>
      <c r="KDC2" s="240"/>
      <c r="KDD2" s="240"/>
      <c r="KDE2" s="240"/>
      <c r="KDF2" s="240"/>
      <c r="KDG2" s="240"/>
      <c r="KDH2" s="240"/>
      <c r="KDI2" s="240"/>
      <c r="KDJ2" s="240"/>
      <c r="KDK2" s="240"/>
      <c r="KDL2" s="240"/>
      <c r="KDM2" s="240"/>
      <c r="KDN2" s="240"/>
      <c r="KDO2" s="240"/>
      <c r="KDP2" s="240"/>
      <c r="KDQ2" s="240"/>
      <c r="KDR2" s="240"/>
      <c r="KDS2" s="240"/>
      <c r="KDT2" s="240"/>
      <c r="KDU2" s="240"/>
      <c r="KDV2" s="240"/>
      <c r="KDW2" s="240"/>
      <c r="KDX2" s="240"/>
      <c r="KDY2" s="240"/>
      <c r="KDZ2" s="240"/>
      <c r="KEA2" s="240"/>
      <c r="KEB2" s="240"/>
      <c r="KEC2" s="240"/>
      <c r="KED2" s="240"/>
      <c r="KEE2" s="240"/>
      <c r="KEF2" s="240"/>
      <c r="KEG2" s="240"/>
      <c r="KEH2" s="240"/>
      <c r="KEI2" s="240"/>
      <c r="KEJ2" s="240"/>
      <c r="KEK2" s="240"/>
      <c r="KEL2" s="240"/>
      <c r="KEM2" s="240"/>
      <c r="KEN2" s="240"/>
      <c r="KEO2" s="240"/>
      <c r="KEP2" s="240"/>
      <c r="KEQ2" s="240"/>
      <c r="KER2" s="240"/>
      <c r="KES2" s="240"/>
      <c r="KET2" s="240"/>
      <c r="KEU2" s="240"/>
      <c r="KEV2" s="240"/>
      <c r="KEW2" s="240"/>
      <c r="KEX2" s="240"/>
      <c r="KEY2" s="240"/>
      <c r="KEZ2" s="240"/>
      <c r="KFA2" s="240"/>
      <c r="KFB2" s="240"/>
      <c r="KFC2" s="240"/>
      <c r="KFD2" s="240"/>
      <c r="KFE2" s="240"/>
      <c r="KFF2" s="240"/>
      <c r="KFG2" s="240"/>
      <c r="KFH2" s="240"/>
      <c r="KFI2" s="240"/>
      <c r="KFJ2" s="240"/>
      <c r="KFK2" s="240"/>
      <c r="KFL2" s="240"/>
      <c r="KFM2" s="240"/>
      <c r="KFN2" s="240"/>
      <c r="KFO2" s="240"/>
      <c r="KFP2" s="240"/>
      <c r="KFQ2" s="240"/>
      <c r="KFR2" s="240"/>
      <c r="KFS2" s="240"/>
      <c r="KFT2" s="240"/>
      <c r="KFU2" s="240"/>
      <c r="KFV2" s="240"/>
      <c r="KFW2" s="240"/>
      <c r="KFX2" s="240"/>
      <c r="KFY2" s="240"/>
      <c r="KFZ2" s="240"/>
      <c r="KGA2" s="240"/>
      <c r="KGB2" s="240"/>
      <c r="KGC2" s="240"/>
      <c r="KGD2" s="240"/>
      <c r="KGE2" s="240"/>
      <c r="KGF2" s="240"/>
      <c r="KGG2" s="240"/>
      <c r="KGH2" s="240"/>
      <c r="KGI2" s="240"/>
      <c r="KGJ2" s="240"/>
      <c r="KGK2" s="240"/>
      <c r="KGL2" s="240"/>
      <c r="KGM2" s="240"/>
      <c r="KGN2" s="240"/>
      <c r="KGO2" s="240"/>
      <c r="KGP2" s="240"/>
      <c r="KGQ2" s="240"/>
      <c r="KGR2" s="240"/>
      <c r="KGS2" s="240"/>
      <c r="KGT2" s="240"/>
      <c r="KGU2" s="240"/>
      <c r="KGV2" s="240"/>
      <c r="KGW2" s="240"/>
      <c r="KGX2" s="240"/>
      <c r="KGY2" s="240"/>
      <c r="KGZ2" s="240"/>
      <c r="KHA2" s="240"/>
      <c r="KHB2" s="240"/>
      <c r="KHC2" s="240"/>
      <c r="KHD2" s="240"/>
      <c r="KHE2" s="240"/>
      <c r="KHF2" s="240"/>
      <c r="KHG2" s="240"/>
      <c r="KHH2" s="240"/>
      <c r="KHI2" s="240"/>
      <c r="KHJ2" s="240"/>
      <c r="KHK2" s="240"/>
      <c r="KHL2" s="240"/>
      <c r="KHM2" s="240"/>
      <c r="KHN2" s="240"/>
      <c r="KHO2" s="240"/>
      <c r="KHP2" s="240"/>
      <c r="KHQ2" s="240"/>
      <c r="KHR2" s="240"/>
      <c r="KHS2" s="240"/>
      <c r="KHT2" s="240"/>
      <c r="KHU2" s="240"/>
      <c r="KHV2" s="240"/>
      <c r="KHW2" s="240"/>
      <c r="KHX2" s="240"/>
      <c r="KHY2" s="240"/>
      <c r="KHZ2" s="240"/>
      <c r="KIA2" s="240"/>
      <c r="KIB2" s="240"/>
      <c r="KIC2" s="240"/>
      <c r="KID2" s="240"/>
      <c r="KIE2" s="240"/>
      <c r="KIF2" s="240"/>
      <c r="KIG2" s="240"/>
      <c r="KIH2" s="240"/>
      <c r="KII2" s="240"/>
      <c r="KIJ2" s="240"/>
      <c r="KIK2" s="240"/>
      <c r="KIL2" s="240"/>
      <c r="KIM2" s="240"/>
      <c r="KIN2" s="240"/>
      <c r="KIO2" s="240"/>
      <c r="KIP2" s="240"/>
      <c r="KIQ2" s="240"/>
      <c r="KIR2" s="240"/>
      <c r="KIS2" s="240"/>
      <c r="KIT2" s="240"/>
      <c r="KIU2" s="240"/>
      <c r="KIV2" s="240"/>
      <c r="KIW2" s="240"/>
      <c r="KIX2" s="240"/>
      <c r="KIY2" s="240"/>
      <c r="KIZ2" s="240"/>
      <c r="KJA2" s="240"/>
      <c r="KJB2" s="240"/>
      <c r="KJC2" s="240"/>
      <c r="KJD2" s="240"/>
      <c r="KJE2" s="240"/>
      <c r="KJF2" s="240"/>
      <c r="KJG2" s="240"/>
      <c r="KJH2" s="240"/>
      <c r="KJI2" s="240"/>
      <c r="KJJ2" s="240"/>
      <c r="KJK2" s="240"/>
      <c r="KJL2" s="240"/>
      <c r="KJM2" s="240"/>
      <c r="KJN2" s="240"/>
      <c r="KJO2" s="240"/>
      <c r="KJP2" s="240"/>
      <c r="KJQ2" s="240"/>
      <c r="KJR2" s="240"/>
      <c r="KJS2" s="240"/>
      <c r="KJT2" s="240"/>
      <c r="KJU2" s="240"/>
      <c r="KJV2" s="240"/>
      <c r="KJW2" s="240"/>
      <c r="KJX2" s="240"/>
      <c r="KJY2" s="240"/>
      <c r="KJZ2" s="240"/>
      <c r="KKA2" s="240"/>
      <c r="KKB2" s="240"/>
      <c r="KKC2" s="240"/>
      <c r="KKD2" s="240"/>
      <c r="KKE2" s="240"/>
      <c r="KKF2" s="240"/>
      <c r="KKG2" s="240"/>
      <c r="KKH2" s="240"/>
      <c r="KKI2" s="240"/>
      <c r="KKJ2" s="240"/>
      <c r="KKK2" s="240"/>
      <c r="KKL2" s="240"/>
      <c r="KKM2" s="240"/>
      <c r="KKN2" s="240"/>
      <c r="KKO2" s="240"/>
      <c r="KKP2" s="240"/>
      <c r="KKQ2" s="240"/>
      <c r="KKR2" s="240"/>
      <c r="KKS2" s="240"/>
      <c r="KKT2" s="240"/>
      <c r="KKU2" s="240"/>
      <c r="KKV2" s="240"/>
      <c r="KKW2" s="240"/>
      <c r="KKX2" s="240"/>
      <c r="KKY2" s="240"/>
      <c r="KKZ2" s="240"/>
      <c r="KLA2" s="240"/>
      <c r="KLB2" s="240"/>
      <c r="KLC2" s="240"/>
      <c r="KLD2" s="240"/>
      <c r="KLE2" s="240"/>
      <c r="KLF2" s="240"/>
      <c r="KLG2" s="240"/>
      <c r="KLH2" s="240"/>
      <c r="KLI2" s="240"/>
      <c r="KLJ2" s="240"/>
      <c r="KLK2" s="240"/>
      <c r="KLL2" s="240"/>
      <c r="KLM2" s="240"/>
      <c r="KLN2" s="240"/>
      <c r="KLO2" s="240"/>
      <c r="KLP2" s="240"/>
      <c r="KLQ2" s="240"/>
      <c r="KLR2" s="240"/>
      <c r="KLS2" s="240"/>
      <c r="KLT2" s="240"/>
      <c r="KLU2" s="240"/>
      <c r="KLV2" s="240"/>
      <c r="KLW2" s="240"/>
      <c r="KLX2" s="240"/>
      <c r="KLY2" s="240"/>
      <c r="KLZ2" s="240"/>
      <c r="KMA2" s="240"/>
      <c r="KMB2" s="240"/>
      <c r="KMC2" s="240"/>
      <c r="KMD2" s="240"/>
      <c r="KME2" s="240"/>
      <c r="KMF2" s="240"/>
      <c r="KMG2" s="240"/>
      <c r="KMH2" s="240"/>
      <c r="KMI2" s="240"/>
      <c r="KMJ2" s="240"/>
      <c r="KMK2" s="240"/>
      <c r="KML2" s="240"/>
      <c r="KMM2" s="240"/>
      <c r="KMN2" s="240"/>
      <c r="KMO2" s="240"/>
      <c r="KMP2" s="240"/>
      <c r="KMQ2" s="240"/>
      <c r="KMR2" s="240"/>
      <c r="KMS2" s="240"/>
      <c r="KMT2" s="240"/>
      <c r="KMU2" s="240"/>
      <c r="KMV2" s="240"/>
      <c r="KMW2" s="240"/>
      <c r="KMX2" s="240"/>
      <c r="KMY2" s="240"/>
      <c r="KMZ2" s="240"/>
      <c r="KNA2" s="240"/>
      <c r="KNB2" s="240"/>
      <c r="KNC2" s="240"/>
      <c r="KND2" s="240"/>
      <c r="KNE2" s="240"/>
      <c r="KNF2" s="240"/>
      <c r="KNG2" s="240"/>
      <c r="KNH2" s="240"/>
      <c r="KNI2" s="240"/>
      <c r="KNJ2" s="240"/>
      <c r="KNK2" s="240"/>
      <c r="KNL2" s="240"/>
      <c r="KNM2" s="240"/>
      <c r="KNN2" s="240"/>
      <c r="KNO2" s="240"/>
      <c r="KNP2" s="240"/>
      <c r="KNQ2" s="240"/>
      <c r="KNR2" s="240"/>
      <c r="KNS2" s="240"/>
      <c r="KNT2" s="240"/>
      <c r="KNU2" s="240"/>
      <c r="KNV2" s="240"/>
      <c r="KNW2" s="240"/>
      <c r="KNX2" s="240"/>
      <c r="KNY2" s="240"/>
      <c r="KNZ2" s="240"/>
      <c r="KOA2" s="240"/>
      <c r="KOB2" s="240"/>
      <c r="KOC2" s="240"/>
      <c r="KOD2" s="240"/>
      <c r="KOE2" s="240"/>
      <c r="KOF2" s="240"/>
      <c r="KOG2" s="240"/>
      <c r="KOH2" s="240"/>
      <c r="KOI2" s="240"/>
      <c r="KOJ2" s="240"/>
      <c r="KOK2" s="240"/>
      <c r="KOL2" s="240"/>
      <c r="KOM2" s="240"/>
      <c r="KON2" s="240"/>
      <c r="KOO2" s="240"/>
      <c r="KOP2" s="240"/>
      <c r="KOQ2" s="240"/>
      <c r="KOR2" s="240"/>
      <c r="KOS2" s="240"/>
      <c r="KOT2" s="240"/>
      <c r="KOU2" s="240"/>
      <c r="KOV2" s="240"/>
      <c r="KOW2" s="240"/>
      <c r="KOX2" s="240"/>
      <c r="KOY2" s="240"/>
      <c r="KOZ2" s="240"/>
      <c r="KPA2" s="240"/>
      <c r="KPB2" s="240"/>
      <c r="KPC2" s="240"/>
      <c r="KPD2" s="240"/>
      <c r="KPE2" s="240"/>
      <c r="KPF2" s="240"/>
      <c r="KPG2" s="240"/>
      <c r="KPH2" s="240"/>
      <c r="KPI2" s="240"/>
      <c r="KPJ2" s="240"/>
      <c r="KPK2" s="240"/>
      <c r="KPL2" s="240"/>
      <c r="KPM2" s="240"/>
      <c r="KPN2" s="240"/>
      <c r="KPO2" s="240"/>
      <c r="KPP2" s="240"/>
      <c r="KPQ2" s="240"/>
      <c r="KPR2" s="240"/>
      <c r="KPS2" s="240"/>
      <c r="KPT2" s="240"/>
      <c r="KPU2" s="240"/>
      <c r="KPV2" s="240"/>
      <c r="KPW2" s="240"/>
      <c r="KPX2" s="240"/>
      <c r="KPY2" s="240"/>
      <c r="KPZ2" s="240"/>
      <c r="KQA2" s="240"/>
      <c r="KQB2" s="240"/>
      <c r="KQC2" s="240"/>
      <c r="KQD2" s="240"/>
      <c r="KQE2" s="240"/>
      <c r="KQF2" s="240"/>
      <c r="KQG2" s="240"/>
      <c r="KQH2" s="240"/>
      <c r="KQI2" s="240"/>
      <c r="KQJ2" s="240"/>
      <c r="KQK2" s="240"/>
      <c r="KQL2" s="240"/>
      <c r="KQM2" s="240"/>
      <c r="KQN2" s="240"/>
      <c r="KQO2" s="240"/>
      <c r="KQP2" s="240"/>
      <c r="KQQ2" s="240"/>
      <c r="KQR2" s="240"/>
      <c r="KQS2" s="240"/>
      <c r="KQT2" s="240"/>
      <c r="KQU2" s="240"/>
      <c r="KQV2" s="240"/>
      <c r="KQW2" s="240"/>
      <c r="KQX2" s="240"/>
      <c r="KQY2" s="240"/>
      <c r="KQZ2" s="240"/>
      <c r="KRA2" s="240"/>
      <c r="KRB2" s="240"/>
      <c r="KRC2" s="240"/>
      <c r="KRD2" s="240"/>
      <c r="KRE2" s="240"/>
      <c r="KRF2" s="240"/>
      <c r="KRG2" s="240"/>
      <c r="KRH2" s="240"/>
      <c r="KRI2" s="240"/>
      <c r="KRJ2" s="240"/>
      <c r="KRK2" s="240"/>
      <c r="KRL2" s="240"/>
      <c r="KRM2" s="240"/>
      <c r="KRN2" s="240"/>
      <c r="KRO2" s="240"/>
      <c r="KRP2" s="240"/>
      <c r="KRQ2" s="240"/>
      <c r="KRR2" s="240"/>
      <c r="KRS2" s="240"/>
      <c r="KRT2" s="240"/>
      <c r="KRU2" s="240"/>
      <c r="KRV2" s="240"/>
      <c r="KRW2" s="240"/>
      <c r="KRX2" s="240"/>
      <c r="KRY2" s="240"/>
      <c r="KRZ2" s="240"/>
      <c r="KSA2" s="240"/>
      <c r="KSB2" s="240"/>
      <c r="KSC2" s="240"/>
      <c r="KSD2" s="240"/>
      <c r="KSE2" s="240"/>
      <c r="KSF2" s="240"/>
      <c r="KSG2" s="240"/>
      <c r="KSH2" s="240"/>
      <c r="KSI2" s="240"/>
      <c r="KSJ2" s="240"/>
      <c r="KSK2" s="240"/>
      <c r="KSL2" s="240"/>
      <c r="KSM2" s="240"/>
      <c r="KSN2" s="240"/>
      <c r="KSO2" s="240"/>
      <c r="KSP2" s="240"/>
      <c r="KSQ2" s="240"/>
      <c r="KSR2" s="240"/>
      <c r="KSS2" s="240"/>
      <c r="KST2" s="240"/>
      <c r="KSU2" s="240"/>
      <c r="KSV2" s="240"/>
      <c r="KSW2" s="240"/>
      <c r="KSX2" s="240"/>
      <c r="KSY2" s="240"/>
      <c r="KSZ2" s="240"/>
      <c r="KTA2" s="240"/>
      <c r="KTB2" s="240"/>
      <c r="KTC2" s="240"/>
      <c r="KTD2" s="240"/>
      <c r="KTE2" s="240"/>
      <c r="KTF2" s="240"/>
      <c r="KTG2" s="240"/>
      <c r="KTH2" s="240"/>
      <c r="KTI2" s="240"/>
      <c r="KTJ2" s="240"/>
      <c r="KTK2" s="240"/>
      <c r="KTL2" s="240"/>
      <c r="KTM2" s="240"/>
      <c r="KTN2" s="240"/>
      <c r="KTO2" s="240"/>
      <c r="KTP2" s="240"/>
      <c r="KTQ2" s="240"/>
      <c r="KTR2" s="240"/>
      <c r="KTS2" s="240"/>
      <c r="KTT2" s="240"/>
      <c r="KTU2" s="240"/>
      <c r="KTV2" s="240"/>
      <c r="KTW2" s="240"/>
      <c r="KTX2" s="240"/>
      <c r="KTY2" s="240"/>
      <c r="KTZ2" s="240"/>
      <c r="KUA2" s="240"/>
      <c r="KUB2" s="240"/>
      <c r="KUC2" s="240"/>
      <c r="KUD2" s="240"/>
      <c r="KUE2" s="240"/>
      <c r="KUF2" s="240"/>
      <c r="KUG2" s="240"/>
      <c r="KUH2" s="240"/>
      <c r="KUI2" s="240"/>
      <c r="KUJ2" s="240"/>
      <c r="KUK2" s="240"/>
      <c r="KUL2" s="240"/>
      <c r="KUM2" s="240"/>
      <c r="KUN2" s="240"/>
      <c r="KUO2" s="240"/>
      <c r="KUP2" s="240"/>
      <c r="KUQ2" s="240"/>
      <c r="KUR2" s="240"/>
      <c r="KUS2" s="240"/>
      <c r="KUT2" s="240"/>
      <c r="KUU2" s="240"/>
      <c r="KUV2" s="240"/>
      <c r="KUW2" s="240"/>
      <c r="KUX2" s="240"/>
      <c r="KUY2" s="240"/>
      <c r="KUZ2" s="240"/>
      <c r="KVA2" s="240"/>
      <c r="KVB2" s="240"/>
      <c r="KVC2" s="240"/>
      <c r="KVD2" s="240"/>
      <c r="KVE2" s="240"/>
      <c r="KVF2" s="240"/>
      <c r="KVG2" s="240"/>
      <c r="KVH2" s="240"/>
      <c r="KVI2" s="240"/>
      <c r="KVJ2" s="240"/>
      <c r="KVK2" s="240"/>
      <c r="KVL2" s="240"/>
      <c r="KVM2" s="240"/>
      <c r="KVN2" s="240"/>
      <c r="KVO2" s="240"/>
      <c r="KVP2" s="240"/>
      <c r="KVQ2" s="240"/>
      <c r="KVR2" s="240"/>
      <c r="KVS2" s="240"/>
      <c r="KVT2" s="240"/>
      <c r="KVU2" s="240"/>
      <c r="KVV2" s="240"/>
      <c r="KVW2" s="240"/>
      <c r="KVX2" s="240"/>
      <c r="KVY2" s="240"/>
      <c r="KVZ2" s="240"/>
      <c r="KWA2" s="240"/>
      <c r="KWB2" s="240"/>
      <c r="KWC2" s="240"/>
      <c r="KWD2" s="240"/>
      <c r="KWE2" s="240"/>
      <c r="KWF2" s="240"/>
      <c r="KWG2" s="240"/>
      <c r="KWH2" s="240"/>
      <c r="KWI2" s="240"/>
      <c r="KWJ2" s="240"/>
      <c r="KWK2" s="240"/>
      <c r="KWL2" s="240"/>
      <c r="KWM2" s="240"/>
      <c r="KWN2" s="240"/>
      <c r="KWO2" s="240"/>
      <c r="KWP2" s="240"/>
      <c r="KWQ2" s="240"/>
      <c r="KWR2" s="240"/>
      <c r="KWS2" s="240"/>
      <c r="KWT2" s="240"/>
      <c r="KWU2" s="240"/>
      <c r="KWV2" s="240"/>
      <c r="KWW2" s="240"/>
      <c r="KWX2" s="240"/>
      <c r="KWY2" s="240"/>
      <c r="KWZ2" s="240"/>
      <c r="KXA2" s="240"/>
      <c r="KXB2" s="240"/>
      <c r="KXC2" s="240"/>
      <c r="KXD2" s="240"/>
      <c r="KXE2" s="240"/>
      <c r="KXF2" s="240"/>
      <c r="KXG2" s="240"/>
      <c r="KXH2" s="240"/>
      <c r="KXI2" s="240"/>
      <c r="KXJ2" s="240"/>
      <c r="KXK2" s="240"/>
      <c r="KXL2" s="240"/>
      <c r="KXM2" s="240"/>
      <c r="KXN2" s="240"/>
      <c r="KXO2" s="240"/>
      <c r="KXP2" s="240"/>
      <c r="KXQ2" s="240"/>
      <c r="KXR2" s="240"/>
      <c r="KXS2" s="240"/>
      <c r="KXT2" s="240"/>
      <c r="KXU2" s="240"/>
      <c r="KXV2" s="240"/>
      <c r="KXW2" s="240"/>
      <c r="KXX2" s="240"/>
      <c r="KXY2" s="240"/>
      <c r="KXZ2" s="240"/>
      <c r="KYA2" s="240"/>
      <c r="KYB2" s="240"/>
      <c r="KYC2" s="240"/>
      <c r="KYD2" s="240"/>
      <c r="KYE2" s="240"/>
      <c r="KYF2" s="240"/>
      <c r="KYG2" s="240"/>
      <c r="KYH2" s="240"/>
      <c r="KYI2" s="240"/>
      <c r="KYJ2" s="240"/>
      <c r="KYK2" s="240"/>
      <c r="KYL2" s="240"/>
      <c r="KYM2" s="240"/>
      <c r="KYN2" s="240"/>
      <c r="KYO2" s="240"/>
      <c r="KYP2" s="240"/>
      <c r="KYQ2" s="240"/>
      <c r="KYR2" s="240"/>
      <c r="KYS2" s="240"/>
      <c r="KYT2" s="240"/>
      <c r="KYU2" s="240"/>
      <c r="KYV2" s="240"/>
      <c r="KYW2" s="240"/>
      <c r="KYX2" s="240"/>
      <c r="KYY2" s="240"/>
      <c r="KYZ2" s="240"/>
      <c r="KZA2" s="240"/>
      <c r="KZB2" s="240"/>
      <c r="KZC2" s="240"/>
      <c r="KZD2" s="240"/>
      <c r="KZE2" s="240"/>
      <c r="KZF2" s="240"/>
      <c r="KZG2" s="240"/>
      <c r="KZH2" s="240"/>
      <c r="KZI2" s="240"/>
      <c r="KZJ2" s="240"/>
      <c r="KZK2" s="240"/>
      <c r="KZL2" s="240"/>
      <c r="KZM2" s="240"/>
      <c r="KZN2" s="240"/>
      <c r="KZO2" s="240"/>
      <c r="KZP2" s="240"/>
      <c r="KZQ2" s="240"/>
      <c r="KZR2" s="240"/>
      <c r="KZS2" s="240"/>
      <c r="KZT2" s="240"/>
      <c r="KZU2" s="240"/>
      <c r="KZV2" s="240"/>
      <c r="KZW2" s="240"/>
      <c r="KZX2" s="240"/>
      <c r="KZY2" s="240"/>
      <c r="KZZ2" s="240"/>
      <c r="LAA2" s="240"/>
      <c r="LAB2" s="240"/>
      <c r="LAC2" s="240"/>
      <c r="LAD2" s="240"/>
      <c r="LAE2" s="240"/>
      <c r="LAF2" s="240"/>
      <c r="LAG2" s="240"/>
      <c r="LAH2" s="240"/>
      <c r="LAI2" s="240"/>
      <c r="LAJ2" s="240"/>
      <c r="LAK2" s="240"/>
      <c r="LAL2" s="240"/>
      <c r="LAM2" s="240"/>
      <c r="LAN2" s="240"/>
      <c r="LAO2" s="240"/>
      <c r="LAP2" s="240"/>
      <c r="LAQ2" s="240"/>
      <c r="LAR2" s="240"/>
      <c r="LAS2" s="240"/>
      <c r="LAT2" s="240"/>
      <c r="LAU2" s="240"/>
      <c r="LAV2" s="240"/>
      <c r="LAW2" s="240"/>
      <c r="LAX2" s="240"/>
      <c r="LAY2" s="240"/>
      <c r="LAZ2" s="240"/>
      <c r="LBA2" s="240"/>
      <c r="LBB2" s="240"/>
      <c r="LBC2" s="240"/>
      <c r="LBD2" s="240"/>
      <c r="LBE2" s="240"/>
      <c r="LBF2" s="240"/>
      <c r="LBG2" s="240"/>
      <c r="LBH2" s="240"/>
      <c r="LBI2" s="240"/>
      <c r="LBJ2" s="240"/>
      <c r="LBK2" s="240"/>
      <c r="LBL2" s="240"/>
      <c r="LBM2" s="240"/>
      <c r="LBN2" s="240"/>
      <c r="LBO2" s="240"/>
      <c r="LBP2" s="240"/>
      <c r="LBQ2" s="240"/>
      <c r="LBR2" s="240"/>
      <c r="LBS2" s="240"/>
      <c r="LBT2" s="240"/>
      <c r="LBU2" s="240"/>
      <c r="LBV2" s="240"/>
      <c r="LBW2" s="240"/>
      <c r="LBX2" s="240"/>
      <c r="LBY2" s="240"/>
      <c r="LBZ2" s="240"/>
      <c r="LCA2" s="240"/>
      <c r="LCB2" s="240"/>
      <c r="LCC2" s="240"/>
      <c r="LCD2" s="240"/>
      <c r="LCE2" s="240"/>
      <c r="LCF2" s="240"/>
      <c r="LCG2" s="240"/>
      <c r="LCH2" s="240"/>
      <c r="LCI2" s="240"/>
      <c r="LCJ2" s="240"/>
      <c r="LCK2" s="240"/>
      <c r="LCL2" s="240"/>
      <c r="LCM2" s="240"/>
      <c r="LCN2" s="240"/>
      <c r="LCO2" s="240"/>
      <c r="LCP2" s="240"/>
      <c r="LCQ2" s="240"/>
      <c r="LCR2" s="240"/>
      <c r="LCS2" s="240"/>
      <c r="LCT2" s="240"/>
      <c r="LCU2" s="240"/>
      <c r="LCV2" s="240"/>
      <c r="LCW2" s="240"/>
      <c r="LCX2" s="240"/>
      <c r="LCY2" s="240"/>
      <c r="LCZ2" s="240"/>
      <c r="LDA2" s="240"/>
      <c r="LDB2" s="240"/>
      <c r="LDC2" s="240"/>
      <c r="LDD2" s="240"/>
      <c r="LDE2" s="240"/>
      <c r="LDF2" s="240"/>
      <c r="LDG2" s="240"/>
      <c r="LDH2" s="240"/>
      <c r="LDI2" s="240"/>
      <c r="LDJ2" s="240"/>
      <c r="LDK2" s="240"/>
      <c r="LDL2" s="240"/>
      <c r="LDM2" s="240"/>
      <c r="LDN2" s="240"/>
      <c r="LDO2" s="240"/>
      <c r="LDP2" s="240"/>
      <c r="LDQ2" s="240"/>
      <c r="LDR2" s="240"/>
      <c r="LDS2" s="240"/>
      <c r="LDT2" s="240"/>
      <c r="LDU2" s="240"/>
      <c r="LDV2" s="240"/>
      <c r="LDW2" s="240"/>
      <c r="LDX2" s="240"/>
      <c r="LDY2" s="240"/>
      <c r="LDZ2" s="240"/>
      <c r="LEA2" s="240"/>
      <c r="LEB2" s="240"/>
      <c r="LEC2" s="240"/>
      <c r="LED2" s="240"/>
      <c r="LEE2" s="240"/>
      <c r="LEF2" s="240"/>
      <c r="LEG2" s="240"/>
      <c r="LEH2" s="240"/>
      <c r="LEI2" s="240"/>
      <c r="LEJ2" s="240"/>
      <c r="LEK2" s="240"/>
      <c r="LEL2" s="240"/>
      <c r="LEM2" s="240"/>
      <c r="LEN2" s="240"/>
      <c r="LEO2" s="240"/>
      <c r="LEP2" s="240"/>
      <c r="LEQ2" s="240"/>
      <c r="LER2" s="240"/>
      <c r="LES2" s="240"/>
      <c r="LET2" s="240"/>
      <c r="LEU2" s="240"/>
      <c r="LEV2" s="240"/>
      <c r="LEW2" s="240"/>
      <c r="LEX2" s="240"/>
      <c r="LEY2" s="240"/>
      <c r="LEZ2" s="240"/>
      <c r="LFA2" s="240"/>
      <c r="LFB2" s="240"/>
      <c r="LFC2" s="240"/>
      <c r="LFD2" s="240"/>
      <c r="LFE2" s="240"/>
      <c r="LFF2" s="240"/>
      <c r="LFG2" s="240"/>
      <c r="LFH2" s="240"/>
      <c r="LFI2" s="240"/>
      <c r="LFJ2" s="240"/>
      <c r="LFK2" s="240"/>
      <c r="LFL2" s="240"/>
      <c r="LFM2" s="240"/>
      <c r="LFN2" s="240"/>
      <c r="LFO2" s="240"/>
      <c r="LFP2" s="240"/>
      <c r="LFQ2" s="240"/>
      <c r="LFR2" s="240"/>
      <c r="LFS2" s="240"/>
      <c r="LFT2" s="240"/>
      <c r="LFU2" s="240"/>
      <c r="LFV2" s="240"/>
      <c r="LFW2" s="240"/>
      <c r="LFX2" s="240"/>
      <c r="LFY2" s="240"/>
      <c r="LFZ2" s="240"/>
      <c r="LGA2" s="240"/>
      <c r="LGB2" s="240"/>
      <c r="LGC2" s="240"/>
      <c r="LGD2" s="240"/>
      <c r="LGE2" s="240"/>
      <c r="LGF2" s="240"/>
      <c r="LGG2" s="240"/>
      <c r="LGH2" s="240"/>
      <c r="LGI2" s="240"/>
      <c r="LGJ2" s="240"/>
      <c r="LGK2" s="240"/>
      <c r="LGL2" s="240"/>
      <c r="LGM2" s="240"/>
      <c r="LGN2" s="240"/>
      <c r="LGO2" s="240"/>
      <c r="LGP2" s="240"/>
      <c r="LGQ2" s="240"/>
      <c r="LGR2" s="240"/>
      <c r="LGS2" s="240"/>
      <c r="LGT2" s="240"/>
      <c r="LGU2" s="240"/>
      <c r="LGV2" s="240"/>
      <c r="LGW2" s="240"/>
      <c r="LGX2" s="240"/>
      <c r="LGY2" s="240"/>
      <c r="LGZ2" s="240"/>
      <c r="LHA2" s="240"/>
      <c r="LHB2" s="240"/>
      <c r="LHC2" s="240"/>
      <c r="LHD2" s="240"/>
      <c r="LHE2" s="240"/>
      <c r="LHF2" s="240"/>
      <c r="LHG2" s="240"/>
      <c r="LHH2" s="240"/>
      <c r="LHI2" s="240"/>
      <c r="LHJ2" s="240"/>
      <c r="LHK2" s="240"/>
      <c r="LHL2" s="240"/>
      <c r="LHM2" s="240"/>
      <c r="LHN2" s="240"/>
      <c r="LHO2" s="240"/>
      <c r="LHP2" s="240"/>
      <c r="LHQ2" s="240"/>
      <c r="LHR2" s="240"/>
      <c r="LHS2" s="240"/>
      <c r="LHT2" s="240"/>
      <c r="LHU2" s="240"/>
      <c r="LHV2" s="240"/>
      <c r="LHW2" s="240"/>
      <c r="LHX2" s="240"/>
      <c r="LHY2" s="240"/>
      <c r="LHZ2" s="240"/>
      <c r="LIA2" s="240"/>
      <c r="LIB2" s="240"/>
      <c r="LIC2" s="240"/>
      <c r="LID2" s="240"/>
      <c r="LIE2" s="240"/>
      <c r="LIF2" s="240"/>
      <c r="LIG2" s="240"/>
      <c r="LIH2" s="240"/>
      <c r="LII2" s="240"/>
      <c r="LIJ2" s="240"/>
      <c r="LIK2" s="240"/>
      <c r="LIL2" s="240"/>
      <c r="LIM2" s="240"/>
      <c r="LIN2" s="240"/>
      <c r="LIO2" s="240"/>
      <c r="LIP2" s="240"/>
      <c r="LIQ2" s="240"/>
      <c r="LIR2" s="240"/>
      <c r="LIS2" s="240"/>
      <c r="LIT2" s="240"/>
      <c r="LIU2" s="240"/>
      <c r="LIV2" s="240"/>
      <c r="LIW2" s="240"/>
      <c r="LIX2" s="240"/>
      <c r="LIY2" s="240"/>
      <c r="LIZ2" s="240"/>
      <c r="LJA2" s="240"/>
      <c r="LJB2" s="240"/>
      <c r="LJC2" s="240"/>
      <c r="LJD2" s="240"/>
      <c r="LJE2" s="240"/>
      <c r="LJF2" s="240"/>
      <c r="LJG2" s="240"/>
      <c r="LJH2" s="240"/>
      <c r="LJI2" s="240"/>
      <c r="LJJ2" s="240"/>
      <c r="LJK2" s="240"/>
      <c r="LJL2" s="240"/>
      <c r="LJM2" s="240"/>
      <c r="LJN2" s="240"/>
      <c r="LJO2" s="240"/>
      <c r="LJP2" s="240"/>
      <c r="LJQ2" s="240"/>
      <c r="LJR2" s="240"/>
      <c r="LJS2" s="240"/>
      <c r="LJT2" s="240"/>
      <c r="LJU2" s="240"/>
      <c r="LJV2" s="240"/>
      <c r="LJW2" s="240"/>
      <c r="LJX2" s="240"/>
      <c r="LJY2" s="240"/>
      <c r="LJZ2" s="240"/>
      <c r="LKA2" s="240"/>
      <c r="LKB2" s="240"/>
      <c r="LKC2" s="240"/>
      <c r="LKD2" s="240"/>
      <c r="LKE2" s="240"/>
      <c r="LKF2" s="240"/>
      <c r="LKG2" s="240"/>
      <c r="LKH2" s="240"/>
      <c r="LKI2" s="240"/>
      <c r="LKJ2" s="240"/>
      <c r="LKK2" s="240"/>
      <c r="LKL2" s="240"/>
      <c r="LKM2" s="240"/>
      <c r="LKN2" s="240"/>
      <c r="LKO2" s="240"/>
      <c r="LKP2" s="240"/>
      <c r="LKQ2" s="240"/>
      <c r="LKR2" s="240"/>
      <c r="LKS2" s="240"/>
      <c r="LKT2" s="240"/>
      <c r="LKU2" s="240"/>
      <c r="LKV2" s="240"/>
      <c r="LKW2" s="240"/>
      <c r="LKX2" s="240"/>
      <c r="LKY2" s="240"/>
      <c r="LKZ2" s="240"/>
      <c r="LLA2" s="240"/>
      <c r="LLB2" s="240"/>
      <c r="LLC2" s="240"/>
      <c r="LLD2" s="240"/>
      <c r="LLE2" s="240"/>
      <c r="LLF2" s="240"/>
      <c r="LLG2" s="240"/>
      <c r="LLH2" s="240"/>
      <c r="LLI2" s="240"/>
      <c r="LLJ2" s="240"/>
      <c r="LLK2" s="240"/>
      <c r="LLL2" s="240"/>
      <c r="LLM2" s="240"/>
      <c r="LLN2" s="240"/>
      <c r="LLO2" s="240"/>
      <c r="LLP2" s="240"/>
      <c r="LLQ2" s="240"/>
      <c r="LLR2" s="240"/>
      <c r="LLS2" s="240"/>
      <c r="LLT2" s="240"/>
      <c r="LLU2" s="240"/>
      <c r="LLV2" s="240"/>
      <c r="LLW2" s="240"/>
      <c r="LLX2" s="240"/>
      <c r="LLY2" s="240"/>
      <c r="LLZ2" s="240"/>
      <c r="LMA2" s="240"/>
      <c r="LMB2" s="240"/>
      <c r="LMC2" s="240"/>
      <c r="LMD2" s="240"/>
      <c r="LME2" s="240"/>
      <c r="LMF2" s="240"/>
      <c r="LMG2" s="240"/>
      <c r="LMH2" s="240"/>
      <c r="LMI2" s="240"/>
      <c r="LMJ2" s="240"/>
      <c r="LMK2" s="240"/>
      <c r="LML2" s="240"/>
      <c r="LMM2" s="240"/>
      <c r="LMN2" s="240"/>
      <c r="LMO2" s="240"/>
      <c r="LMP2" s="240"/>
      <c r="LMQ2" s="240"/>
      <c r="LMR2" s="240"/>
      <c r="LMS2" s="240"/>
      <c r="LMT2" s="240"/>
      <c r="LMU2" s="240"/>
      <c r="LMV2" s="240"/>
      <c r="LMW2" s="240"/>
      <c r="LMX2" s="240"/>
      <c r="LMY2" s="240"/>
      <c r="LMZ2" s="240"/>
      <c r="LNA2" s="240"/>
      <c r="LNB2" s="240"/>
      <c r="LNC2" s="240"/>
      <c r="LND2" s="240"/>
      <c r="LNE2" s="240"/>
      <c r="LNF2" s="240"/>
      <c r="LNG2" s="240"/>
      <c r="LNH2" s="240"/>
      <c r="LNI2" s="240"/>
      <c r="LNJ2" s="240"/>
      <c r="LNK2" s="240"/>
      <c r="LNL2" s="240"/>
      <c r="LNM2" s="240"/>
      <c r="LNN2" s="240"/>
      <c r="LNO2" s="240"/>
      <c r="LNP2" s="240"/>
      <c r="LNQ2" s="240"/>
      <c r="LNR2" s="240"/>
      <c r="LNS2" s="240"/>
      <c r="LNT2" s="240"/>
      <c r="LNU2" s="240"/>
      <c r="LNV2" s="240"/>
      <c r="LNW2" s="240"/>
      <c r="LNX2" s="240"/>
      <c r="LNY2" s="240"/>
      <c r="LNZ2" s="240"/>
      <c r="LOA2" s="240"/>
      <c r="LOB2" s="240"/>
      <c r="LOC2" s="240"/>
      <c r="LOD2" s="240"/>
      <c r="LOE2" s="240"/>
      <c r="LOF2" s="240"/>
      <c r="LOG2" s="240"/>
      <c r="LOH2" s="240"/>
      <c r="LOI2" s="240"/>
      <c r="LOJ2" s="240"/>
      <c r="LOK2" s="240"/>
      <c r="LOL2" s="240"/>
      <c r="LOM2" s="240"/>
      <c r="LON2" s="240"/>
      <c r="LOO2" s="240"/>
      <c r="LOP2" s="240"/>
      <c r="LOQ2" s="240"/>
      <c r="LOR2" s="240"/>
      <c r="LOS2" s="240"/>
      <c r="LOT2" s="240"/>
      <c r="LOU2" s="240"/>
      <c r="LOV2" s="240"/>
      <c r="LOW2" s="240"/>
      <c r="LOX2" s="240"/>
      <c r="LOY2" s="240"/>
      <c r="LOZ2" s="240"/>
      <c r="LPA2" s="240"/>
      <c r="LPB2" s="240"/>
      <c r="LPC2" s="240"/>
      <c r="LPD2" s="240"/>
      <c r="LPE2" s="240"/>
      <c r="LPF2" s="240"/>
      <c r="LPG2" s="240"/>
      <c r="LPH2" s="240"/>
      <c r="LPI2" s="240"/>
      <c r="LPJ2" s="240"/>
      <c r="LPK2" s="240"/>
      <c r="LPL2" s="240"/>
      <c r="LPM2" s="240"/>
      <c r="LPN2" s="240"/>
      <c r="LPO2" s="240"/>
      <c r="LPP2" s="240"/>
      <c r="LPQ2" s="240"/>
      <c r="LPR2" s="240"/>
      <c r="LPS2" s="240"/>
      <c r="LPT2" s="240"/>
      <c r="LPU2" s="240"/>
      <c r="LPV2" s="240"/>
      <c r="LPW2" s="240"/>
      <c r="LPX2" s="240"/>
      <c r="LPY2" s="240"/>
      <c r="LPZ2" s="240"/>
      <c r="LQA2" s="240"/>
      <c r="LQB2" s="240"/>
      <c r="LQC2" s="240"/>
      <c r="LQD2" s="240"/>
      <c r="LQE2" s="240"/>
      <c r="LQF2" s="240"/>
      <c r="LQG2" s="240"/>
      <c r="LQH2" s="240"/>
      <c r="LQI2" s="240"/>
      <c r="LQJ2" s="240"/>
      <c r="LQK2" s="240"/>
      <c r="LQL2" s="240"/>
      <c r="LQM2" s="240"/>
      <c r="LQN2" s="240"/>
      <c r="LQO2" s="240"/>
      <c r="LQP2" s="240"/>
      <c r="LQQ2" s="240"/>
      <c r="LQR2" s="240"/>
      <c r="LQS2" s="240"/>
      <c r="LQT2" s="240"/>
      <c r="LQU2" s="240"/>
      <c r="LQV2" s="240"/>
      <c r="LQW2" s="240"/>
      <c r="LQX2" s="240"/>
      <c r="LQY2" s="240"/>
      <c r="LQZ2" s="240"/>
      <c r="LRA2" s="240"/>
      <c r="LRB2" s="240"/>
      <c r="LRC2" s="240"/>
      <c r="LRD2" s="240"/>
      <c r="LRE2" s="240"/>
      <c r="LRF2" s="240"/>
      <c r="LRG2" s="240"/>
      <c r="LRH2" s="240"/>
      <c r="LRI2" s="240"/>
      <c r="LRJ2" s="240"/>
      <c r="LRK2" s="240"/>
      <c r="LRL2" s="240"/>
      <c r="LRM2" s="240"/>
      <c r="LRN2" s="240"/>
      <c r="LRO2" s="240"/>
      <c r="LRP2" s="240"/>
      <c r="LRQ2" s="240"/>
      <c r="LRR2" s="240"/>
      <c r="LRS2" s="240"/>
      <c r="LRT2" s="240"/>
      <c r="LRU2" s="240"/>
      <c r="LRV2" s="240"/>
      <c r="LRW2" s="240"/>
      <c r="LRX2" s="240"/>
      <c r="LRY2" s="240"/>
      <c r="LRZ2" s="240"/>
      <c r="LSA2" s="240"/>
      <c r="LSB2" s="240"/>
      <c r="LSC2" s="240"/>
      <c r="LSD2" s="240"/>
      <c r="LSE2" s="240"/>
      <c r="LSF2" s="240"/>
      <c r="LSG2" s="240"/>
      <c r="LSH2" s="240"/>
      <c r="LSI2" s="240"/>
      <c r="LSJ2" s="240"/>
      <c r="LSK2" s="240"/>
      <c r="LSL2" s="240"/>
      <c r="LSM2" s="240"/>
      <c r="LSN2" s="240"/>
      <c r="LSO2" s="240"/>
      <c r="LSP2" s="240"/>
      <c r="LSQ2" s="240"/>
      <c r="LSR2" s="240"/>
      <c r="LSS2" s="240"/>
      <c r="LST2" s="240"/>
      <c r="LSU2" s="240"/>
      <c r="LSV2" s="240"/>
      <c r="LSW2" s="240"/>
      <c r="LSX2" s="240"/>
      <c r="LSY2" s="240"/>
      <c r="LSZ2" s="240"/>
      <c r="LTA2" s="240"/>
      <c r="LTB2" s="240"/>
      <c r="LTC2" s="240"/>
      <c r="LTD2" s="240"/>
      <c r="LTE2" s="240"/>
      <c r="LTF2" s="240"/>
      <c r="LTG2" s="240"/>
      <c r="LTH2" s="240"/>
      <c r="LTI2" s="240"/>
      <c r="LTJ2" s="240"/>
      <c r="LTK2" s="240"/>
      <c r="LTL2" s="240"/>
      <c r="LTM2" s="240"/>
      <c r="LTN2" s="240"/>
      <c r="LTO2" s="240"/>
      <c r="LTP2" s="240"/>
      <c r="LTQ2" s="240"/>
      <c r="LTR2" s="240"/>
      <c r="LTS2" s="240"/>
      <c r="LTT2" s="240"/>
      <c r="LTU2" s="240"/>
      <c r="LTV2" s="240"/>
      <c r="LTW2" s="240"/>
      <c r="LTX2" s="240"/>
      <c r="LTY2" s="240"/>
      <c r="LTZ2" s="240"/>
      <c r="LUA2" s="240"/>
      <c r="LUB2" s="240"/>
      <c r="LUC2" s="240"/>
      <c r="LUD2" s="240"/>
      <c r="LUE2" s="240"/>
      <c r="LUF2" s="240"/>
      <c r="LUG2" s="240"/>
      <c r="LUH2" s="240"/>
      <c r="LUI2" s="240"/>
      <c r="LUJ2" s="240"/>
      <c r="LUK2" s="240"/>
      <c r="LUL2" s="240"/>
      <c r="LUM2" s="240"/>
      <c r="LUN2" s="240"/>
      <c r="LUO2" s="240"/>
      <c r="LUP2" s="240"/>
      <c r="LUQ2" s="240"/>
      <c r="LUR2" s="240"/>
      <c r="LUS2" s="240"/>
      <c r="LUT2" s="240"/>
      <c r="LUU2" s="240"/>
      <c r="LUV2" s="240"/>
      <c r="LUW2" s="240"/>
      <c r="LUX2" s="240"/>
      <c r="LUY2" s="240"/>
      <c r="LUZ2" s="240"/>
      <c r="LVA2" s="240"/>
      <c r="LVB2" s="240"/>
      <c r="LVC2" s="240"/>
      <c r="LVD2" s="240"/>
      <c r="LVE2" s="240"/>
      <c r="LVF2" s="240"/>
      <c r="LVG2" s="240"/>
      <c r="LVH2" s="240"/>
      <c r="LVI2" s="240"/>
      <c r="LVJ2" s="240"/>
      <c r="LVK2" s="240"/>
      <c r="LVL2" s="240"/>
      <c r="LVM2" s="240"/>
      <c r="LVN2" s="240"/>
      <c r="LVO2" s="240"/>
      <c r="LVP2" s="240"/>
      <c r="LVQ2" s="240"/>
      <c r="LVR2" s="240"/>
      <c r="LVS2" s="240"/>
      <c r="LVT2" s="240"/>
      <c r="LVU2" s="240"/>
      <c r="LVV2" s="240"/>
      <c r="LVW2" s="240"/>
      <c r="LVX2" s="240"/>
      <c r="LVY2" s="240"/>
      <c r="LVZ2" s="240"/>
      <c r="LWA2" s="240"/>
      <c r="LWB2" s="240"/>
      <c r="LWC2" s="240"/>
      <c r="LWD2" s="240"/>
      <c r="LWE2" s="240"/>
      <c r="LWF2" s="240"/>
      <c r="LWG2" s="240"/>
      <c r="LWH2" s="240"/>
      <c r="LWI2" s="240"/>
      <c r="LWJ2" s="240"/>
      <c r="LWK2" s="240"/>
      <c r="LWL2" s="240"/>
      <c r="LWM2" s="240"/>
      <c r="LWN2" s="240"/>
      <c r="LWO2" s="240"/>
      <c r="LWP2" s="240"/>
      <c r="LWQ2" s="240"/>
      <c r="LWR2" s="240"/>
      <c r="LWS2" s="240"/>
      <c r="LWT2" s="240"/>
      <c r="LWU2" s="240"/>
      <c r="LWV2" s="240"/>
      <c r="LWW2" s="240"/>
      <c r="LWX2" s="240"/>
      <c r="LWY2" s="240"/>
      <c r="LWZ2" s="240"/>
      <c r="LXA2" s="240"/>
      <c r="LXB2" s="240"/>
      <c r="LXC2" s="240"/>
      <c r="LXD2" s="240"/>
      <c r="LXE2" s="240"/>
      <c r="LXF2" s="240"/>
      <c r="LXG2" s="240"/>
      <c r="LXH2" s="240"/>
      <c r="LXI2" s="240"/>
      <c r="LXJ2" s="240"/>
      <c r="LXK2" s="240"/>
      <c r="LXL2" s="240"/>
      <c r="LXM2" s="240"/>
      <c r="LXN2" s="240"/>
      <c r="LXO2" s="240"/>
      <c r="LXP2" s="240"/>
      <c r="LXQ2" s="240"/>
      <c r="LXR2" s="240"/>
      <c r="LXS2" s="240"/>
      <c r="LXT2" s="240"/>
      <c r="LXU2" s="240"/>
      <c r="LXV2" s="240"/>
      <c r="LXW2" s="240"/>
      <c r="LXX2" s="240"/>
      <c r="LXY2" s="240"/>
      <c r="LXZ2" s="240"/>
      <c r="LYA2" s="240"/>
      <c r="LYB2" s="240"/>
      <c r="LYC2" s="240"/>
      <c r="LYD2" s="240"/>
      <c r="LYE2" s="240"/>
      <c r="LYF2" s="240"/>
      <c r="LYG2" s="240"/>
      <c r="LYH2" s="240"/>
      <c r="LYI2" s="240"/>
      <c r="LYJ2" s="240"/>
      <c r="LYK2" s="240"/>
      <c r="LYL2" s="240"/>
      <c r="LYM2" s="240"/>
      <c r="LYN2" s="240"/>
      <c r="LYO2" s="240"/>
      <c r="LYP2" s="240"/>
      <c r="LYQ2" s="240"/>
      <c r="LYR2" s="240"/>
      <c r="LYS2" s="240"/>
      <c r="LYT2" s="240"/>
      <c r="LYU2" s="240"/>
      <c r="LYV2" s="240"/>
      <c r="LYW2" s="240"/>
      <c r="LYX2" s="240"/>
      <c r="LYY2" s="240"/>
      <c r="LYZ2" s="240"/>
      <c r="LZA2" s="240"/>
      <c r="LZB2" s="240"/>
      <c r="LZC2" s="240"/>
      <c r="LZD2" s="240"/>
      <c r="LZE2" s="240"/>
      <c r="LZF2" s="240"/>
      <c r="LZG2" s="240"/>
      <c r="LZH2" s="240"/>
      <c r="LZI2" s="240"/>
      <c r="LZJ2" s="240"/>
      <c r="LZK2" s="240"/>
      <c r="LZL2" s="240"/>
      <c r="LZM2" s="240"/>
      <c r="LZN2" s="240"/>
      <c r="LZO2" s="240"/>
      <c r="LZP2" s="240"/>
      <c r="LZQ2" s="240"/>
      <c r="LZR2" s="240"/>
      <c r="LZS2" s="240"/>
      <c r="LZT2" s="240"/>
      <c r="LZU2" s="240"/>
      <c r="LZV2" s="240"/>
      <c r="LZW2" s="240"/>
      <c r="LZX2" s="240"/>
      <c r="LZY2" s="240"/>
      <c r="LZZ2" s="240"/>
      <c r="MAA2" s="240"/>
      <c r="MAB2" s="240"/>
      <c r="MAC2" s="240"/>
      <c r="MAD2" s="240"/>
      <c r="MAE2" s="240"/>
      <c r="MAF2" s="240"/>
      <c r="MAG2" s="240"/>
      <c r="MAH2" s="240"/>
      <c r="MAI2" s="240"/>
      <c r="MAJ2" s="240"/>
      <c r="MAK2" s="240"/>
      <c r="MAL2" s="240"/>
      <c r="MAM2" s="240"/>
      <c r="MAN2" s="240"/>
      <c r="MAO2" s="240"/>
      <c r="MAP2" s="240"/>
      <c r="MAQ2" s="240"/>
      <c r="MAR2" s="240"/>
      <c r="MAS2" s="240"/>
      <c r="MAT2" s="240"/>
      <c r="MAU2" s="240"/>
      <c r="MAV2" s="240"/>
      <c r="MAW2" s="240"/>
      <c r="MAX2" s="240"/>
      <c r="MAY2" s="240"/>
      <c r="MAZ2" s="240"/>
      <c r="MBA2" s="240"/>
      <c r="MBB2" s="240"/>
      <c r="MBC2" s="240"/>
      <c r="MBD2" s="240"/>
      <c r="MBE2" s="240"/>
      <c r="MBF2" s="240"/>
      <c r="MBG2" s="240"/>
      <c r="MBH2" s="240"/>
      <c r="MBI2" s="240"/>
      <c r="MBJ2" s="240"/>
      <c r="MBK2" s="240"/>
      <c r="MBL2" s="240"/>
      <c r="MBM2" s="240"/>
      <c r="MBN2" s="240"/>
      <c r="MBO2" s="240"/>
      <c r="MBP2" s="240"/>
      <c r="MBQ2" s="240"/>
      <c r="MBR2" s="240"/>
      <c r="MBS2" s="240"/>
      <c r="MBT2" s="240"/>
      <c r="MBU2" s="240"/>
      <c r="MBV2" s="240"/>
      <c r="MBW2" s="240"/>
      <c r="MBX2" s="240"/>
      <c r="MBY2" s="240"/>
      <c r="MBZ2" s="240"/>
      <c r="MCA2" s="240"/>
      <c r="MCB2" s="240"/>
      <c r="MCC2" s="240"/>
      <c r="MCD2" s="240"/>
      <c r="MCE2" s="240"/>
      <c r="MCF2" s="240"/>
      <c r="MCG2" s="240"/>
      <c r="MCH2" s="240"/>
      <c r="MCI2" s="240"/>
      <c r="MCJ2" s="240"/>
      <c r="MCK2" s="240"/>
      <c r="MCL2" s="240"/>
      <c r="MCM2" s="240"/>
      <c r="MCN2" s="240"/>
      <c r="MCO2" s="240"/>
      <c r="MCP2" s="240"/>
      <c r="MCQ2" s="240"/>
      <c r="MCR2" s="240"/>
      <c r="MCS2" s="240"/>
      <c r="MCT2" s="240"/>
      <c r="MCU2" s="240"/>
      <c r="MCV2" s="240"/>
      <c r="MCW2" s="240"/>
      <c r="MCX2" s="240"/>
      <c r="MCY2" s="240"/>
      <c r="MCZ2" s="240"/>
      <c r="MDA2" s="240"/>
      <c r="MDB2" s="240"/>
      <c r="MDC2" s="240"/>
      <c r="MDD2" s="240"/>
      <c r="MDE2" s="240"/>
      <c r="MDF2" s="240"/>
      <c r="MDG2" s="240"/>
      <c r="MDH2" s="240"/>
      <c r="MDI2" s="240"/>
      <c r="MDJ2" s="240"/>
      <c r="MDK2" s="240"/>
      <c r="MDL2" s="240"/>
      <c r="MDM2" s="240"/>
      <c r="MDN2" s="240"/>
      <c r="MDO2" s="240"/>
      <c r="MDP2" s="240"/>
      <c r="MDQ2" s="240"/>
      <c r="MDR2" s="240"/>
      <c r="MDS2" s="240"/>
      <c r="MDT2" s="240"/>
      <c r="MDU2" s="240"/>
      <c r="MDV2" s="240"/>
      <c r="MDW2" s="240"/>
      <c r="MDX2" s="240"/>
      <c r="MDY2" s="240"/>
      <c r="MDZ2" s="240"/>
      <c r="MEA2" s="240"/>
      <c r="MEB2" s="240"/>
      <c r="MEC2" s="240"/>
      <c r="MED2" s="240"/>
      <c r="MEE2" s="240"/>
      <c r="MEF2" s="240"/>
      <c r="MEG2" s="240"/>
      <c r="MEH2" s="240"/>
      <c r="MEI2" s="240"/>
      <c r="MEJ2" s="240"/>
      <c r="MEK2" s="240"/>
      <c r="MEL2" s="240"/>
      <c r="MEM2" s="240"/>
      <c r="MEN2" s="240"/>
      <c r="MEO2" s="240"/>
      <c r="MEP2" s="240"/>
      <c r="MEQ2" s="240"/>
      <c r="MER2" s="240"/>
      <c r="MES2" s="240"/>
      <c r="MET2" s="240"/>
      <c r="MEU2" s="240"/>
      <c r="MEV2" s="240"/>
      <c r="MEW2" s="240"/>
      <c r="MEX2" s="240"/>
      <c r="MEY2" s="240"/>
      <c r="MEZ2" s="240"/>
      <c r="MFA2" s="240"/>
      <c r="MFB2" s="240"/>
      <c r="MFC2" s="240"/>
      <c r="MFD2" s="240"/>
      <c r="MFE2" s="240"/>
      <c r="MFF2" s="240"/>
      <c r="MFG2" s="240"/>
      <c r="MFH2" s="240"/>
      <c r="MFI2" s="240"/>
      <c r="MFJ2" s="240"/>
      <c r="MFK2" s="240"/>
      <c r="MFL2" s="240"/>
      <c r="MFM2" s="240"/>
      <c r="MFN2" s="240"/>
      <c r="MFO2" s="240"/>
      <c r="MFP2" s="240"/>
      <c r="MFQ2" s="240"/>
      <c r="MFR2" s="240"/>
      <c r="MFS2" s="240"/>
      <c r="MFT2" s="240"/>
      <c r="MFU2" s="240"/>
      <c r="MFV2" s="240"/>
      <c r="MFW2" s="240"/>
      <c r="MFX2" s="240"/>
      <c r="MFY2" s="240"/>
      <c r="MFZ2" s="240"/>
      <c r="MGA2" s="240"/>
      <c r="MGB2" s="240"/>
      <c r="MGC2" s="240"/>
      <c r="MGD2" s="240"/>
      <c r="MGE2" s="240"/>
      <c r="MGF2" s="240"/>
      <c r="MGG2" s="240"/>
      <c r="MGH2" s="240"/>
      <c r="MGI2" s="240"/>
      <c r="MGJ2" s="240"/>
      <c r="MGK2" s="240"/>
      <c r="MGL2" s="240"/>
      <c r="MGM2" s="240"/>
      <c r="MGN2" s="240"/>
      <c r="MGO2" s="240"/>
      <c r="MGP2" s="240"/>
      <c r="MGQ2" s="240"/>
      <c r="MGR2" s="240"/>
      <c r="MGS2" s="240"/>
      <c r="MGT2" s="240"/>
      <c r="MGU2" s="240"/>
      <c r="MGV2" s="240"/>
      <c r="MGW2" s="240"/>
      <c r="MGX2" s="240"/>
      <c r="MGY2" s="240"/>
      <c r="MGZ2" s="240"/>
      <c r="MHA2" s="240"/>
      <c r="MHB2" s="240"/>
      <c r="MHC2" s="240"/>
      <c r="MHD2" s="240"/>
      <c r="MHE2" s="240"/>
      <c r="MHF2" s="240"/>
      <c r="MHG2" s="240"/>
      <c r="MHH2" s="240"/>
      <c r="MHI2" s="240"/>
      <c r="MHJ2" s="240"/>
      <c r="MHK2" s="240"/>
      <c r="MHL2" s="240"/>
      <c r="MHM2" s="240"/>
      <c r="MHN2" s="240"/>
      <c r="MHO2" s="240"/>
      <c r="MHP2" s="240"/>
      <c r="MHQ2" s="240"/>
      <c r="MHR2" s="240"/>
      <c r="MHS2" s="240"/>
      <c r="MHT2" s="240"/>
      <c r="MHU2" s="240"/>
      <c r="MHV2" s="240"/>
      <c r="MHW2" s="240"/>
      <c r="MHX2" s="240"/>
      <c r="MHY2" s="240"/>
      <c r="MHZ2" s="240"/>
      <c r="MIA2" s="240"/>
      <c r="MIB2" s="240"/>
      <c r="MIC2" s="240"/>
      <c r="MID2" s="240"/>
      <c r="MIE2" s="240"/>
      <c r="MIF2" s="240"/>
      <c r="MIG2" s="240"/>
      <c r="MIH2" s="240"/>
      <c r="MII2" s="240"/>
      <c r="MIJ2" s="240"/>
      <c r="MIK2" s="240"/>
      <c r="MIL2" s="240"/>
      <c r="MIM2" s="240"/>
      <c r="MIN2" s="240"/>
      <c r="MIO2" s="240"/>
      <c r="MIP2" s="240"/>
      <c r="MIQ2" s="240"/>
      <c r="MIR2" s="240"/>
      <c r="MIS2" s="240"/>
      <c r="MIT2" s="240"/>
      <c r="MIU2" s="240"/>
      <c r="MIV2" s="240"/>
      <c r="MIW2" s="240"/>
      <c r="MIX2" s="240"/>
      <c r="MIY2" s="240"/>
      <c r="MIZ2" s="240"/>
      <c r="MJA2" s="240"/>
      <c r="MJB2" s="240"/>
      <c r="MJC2" s="240"/>
      <c r="MJD2" s="240"/>
      <c r="MJE2" s="240"/>
      <c r="MJF2" s="240"/>
      <c r="MJG2" s="240"/>
      <c r="MJH2" s="240"/>
      <c r="MJI2" s="240"/>
      <c r="MJJ2" s="240"/>
      <c r="MJK2" s="240"/>
      <c r="MJL2" s="240"/>
      <c r="MJM2" s="240"/>
      <c r="MJN2" s="240"/>
      <c r="MJO2" s="240"/>
      <c r="MJP2" s="240"/>
      <c r="MJQ2" s="240"/>
      <c r="MJR2" s="240"/>
      <c r="MJS2" s="240"/>
      <c r="MJT2" s="240"/>
      <c r="MJU2" s="240"/>
      <c r="MJV2" s="240"/>
      <c r="MJW2" s="240"/>
      <c r="MJX2" s="240"/>
      <c r="MJY2" s="240"/>
      <c r="MJZ2" s="240"/>
      <c r="MKA2" s="240"/>
      <c r="MKB2" s="240"/>
      <c r="MKC2" s="240"/>
      <c r="MKD2" s="240"/>
      <c r="MKE2" s="240"/>
      <c r="MKF2" s="240"/>
      <c r="MKG2" s="240"/>
      <c r="MKH2" s="240"/>
      <c r="MKI2" s="240"/>
      <c r="MKJ2" s="240"/>
      <c r="MKK2" s="240"/>
      <c r="MKL2" s="240"/>
      <c r="MKM2" s="240"/>
      <c r="MKN2" s="240"/>
      <c r="MKO2" s="240"/>
      <c r="MKP2" s="240"/>
      <c r="MKQ2" s="240"/>
      <c r="MKR2" s="240"/>
      <c r="MKS2" s="240"/>
      <c r="MKT2" s="240"/>
      <c r="MKU2" s="240"/>
      <c r="MKV2" s="240"/>
      <c r="MKW2" s="240"/>
      <c r="MKX2" s="240"/>
      <c r="MKY2" s="240"/>
      <c r="MKZ2" s="240"/>
      <c r="MLA2" s="240"/>
      <c r="MLB2" s="240"/>
      <c r="MLC2" s="240"/>
      <c r="MLD2" s="240"/>
      <c r="MLE2" s="240"/>
      <c r="MLF2" s="240"/>
      <c r="MLG2" s="240"/>
      <c r="MLH2" s="240"/>
      <c r="MLI2" s="240"/>
      <c r="MLJ2" s="240"/>
      <c r="MLK2" s="240"/>
      <c r="MLL2" s="240"/>
      <c r="MLM2" s="240"/>
      <c r="MLN2" s="240"/>
      <c r="MLO2" s="240"/>
      <c r="MLP2" s="240"/>
      <c r="MLQ2" s="240"/>
      <c r="MLR2" s="240"/>
      <c r="MLS2" s="240"/>
      <c r="MLT2" s="240"/>
      <c r="MLU2" s="240"/>
      <c r="MLV2" s="240"/>
      <c r="MLW2" s="240"/>
      <c r="MLX2" s="240"/>
      <c r="MLY2" s="240"/>
      <c r="MLZ2" s="240"/>
      <c r="MMA2" s="240"/>
      <c r="MMB2" s="240"/>
      <c r="MMC2" s="240"/>
      <c r="MMD2" s="240"/>
      <c r="MME2" s="240"/>
      <c r="MMF2" s="240"/>
      <c r="MMG2" s="240"/>
      <c r="MMH2" s="240"/>
      <c r="MMI2" s="240"/>
      <c r="MMJ2" s="240"/>
      <c r="MMK2" s="240"/>
      <c r="MML2" s="240"/>
      <c r="MMM2" s="240"/>
      <c r="MMN2" s="240"/>
      <c r="MMO2" s="240"/>
      <c r="MMP2" s="240"/>
      <c r="MMQ2" s="240"/>
      <c r="MMR2" s="240"/>
      <c r="MMS2" s="240"/>
      <c r="MMT2" s="240"/>
      <c r="MMU2" s="240"/>
      <c r="MMV2" s="240"/>
      <c r="MMW2" s="240"/>
      <c r="MMX2" s="240"/>
      <c r="MMY2" s="240"/>
      <c r="MMZ2" s="240"/>
      <c r="MNA2" s="240"/>
      <c r="MNB2" s="240"/>
      <c r="MNC2" s="240"/>
      <c r="MND2" s="240"/>
      <c r="MNE2" s="240"/>
      <c r="MNF2" s="240"/>
      <c r="MNG2" s="240"/>
      <c r="MNH2" s="240"/>
      <c r="MNI2" s="240"/>
      <c r="MNJ2" s="240"/>
      <c r="MNK2" s="240"/>
      <c r="MNL2" s="240"/>
      <c r="MNM2" s="240"/>
      <c r="MNN2" s="240"/>
      <c r="MNO2" s="240"/>
      <c r="MNP2" s="240"/>
      <c r="MNQ2" s="240"/>
      <c r="MNR2" s="240"/>
      <c r="MNS2" s="240"/>
      <c r="MNT2" s="240"/>
      <c r="MNU2" s="240"/>
      <c r="MNV2" s="240"/>
      <c r="MNW2" s="240"/>
      <c r="MNX2" s="240"/>
      <c r="MNY2" s="240"/>
      <c r="MNZ2" s="240"/>
      <c r="MOA2" s="240"/>
      <c r="MOB2" s="240"/>
      <c r="MOC2" s="240"/>
      <c r="MOD2" s="240"/>
      <c r="MOE2" s="240"/>
      <c r="MOF2" s="240"/>
      <c r="MOG2" s="240"/>
      <c r="MOH2" s="240"/>
      <c r="MOI2" s="240"/>
      <c r="MOJ2" s="240"/>
      <c r="MOK2" s="240"/>
      <c r="MOL2" s="240"/>
      <c r="MOM2" s="240"/>
      <c r="MON2" s="240"/>
      <c r="MOO2" s="240"/>
      <c r="MOP2" s="240"/>
      <c r="MOQ2" s="240"/>
      <c r="MOR2" s="240"/>
      <c r="MOS2" s="240"/>
      <c r="MOT2" s="240"/>
      <c r="MOU2" s="240"/>
      <c r="MOV2" s="240"/>
      <c r="MOW2" s="240"/>
      <c r="MOX2" s="240"/>
      <c r="MOY2" s="240"/>
      <c r="MOZ2" s="240"/>
      <c r="MPA2" s="240"/>
      <c r="MPB2" s="240"/>
      <c r="MPC2" s="240"/>
      <c r="MPD2" s="240"/>
      <c r="MPE2" s="240"/>
      <c r="MPF2" s="240"/>
      <c r="MPG2" s="240"/>
      <c r="MPH2" s="240"/>
      <c r="MPI2" s="240"/>
      <c r="MPJ2" s="240"/>
      <c r="MPK2" s="240"/>
      <c r="MPL2" s="240"/>
      <c r="MPM2" s="240"/>
      <c r="MPN2" s="240"/>
      <c r="MPO2" s="240"/>
      <c r="MPP2" s="240"/>
      <c r="MPQ2" s="240"/>
      <c r="MPR2" s="240"/>
      <c r="MPS2" s="240"/>
      <c r="MPT2" s="240"/>
      <c r="MPU2" s="240"/>
      <c r="MPV2" s="240"/>
      <c r="MPW2" s="240"/>
      <c r="MPX2" s="240"/>
      <c r="MPY2" s="240"/>
      <c r="MPZ2" s="240"/>
      <c r="MQA2" s="240"/>
      <c r="MQB2" s="240"/>
      <c r="MQC2" s="240"/>
      <c r="MQD2" s="240"/>
      <c r="MQE2" s="240"/>
      <c r="MQF2" s="240"/>
      <c r="MQG2" s="240"/>
      <c r="MQH2" s="240"/>
      <c r="MQI2" s="240"/>
      <c r="MQJ2" s="240"/>
      <c r="MQK2" s="240"/>
      <c r="MQL2" s="240"/>
      <c r="MQM2" s="240"/>
      <c r="MQN2" s="240"/>
      <c r="MQO2" s="240"/>
      <c r="MQP2" s="240"/>
      <c r="MQQ2" s="240"/>
      <c r="MQR2" s="240"/>
      <c r="MQS2" s="240"/>
      <c r="MQT2" s="240"/>
      <c r="MQU2" s="240"/>
      <c r="MQV2" s="240"/>
      <c r="MQW2" s="240"/>
      <c r="MQX2" s="240"/>
      <c r="MQY2" s="240"/>
      <c r="MQZ2" s="240"/>
      <c r="MRA2" s="240"/>
      <c r="MRB2" s="240"/>
      <c r="MRC2" s="240"/>
      <c r="MRD2" s="240"/>
      <c r="MRE2" s="240"/>
      <c r="MRF2" s="240"/>
      <c r="MRG2" s="240"/>
      <c r="MRH2" s="240"/>
      <c r="MRI2" s="240"/>
      <c r="MRJ2" s="240"/>
      <c r="MRK2" s="240"/>
      <c r="MRL2" s="240"/>
      <c r="MRM2" s="240"/>
      <c r="MRN2" s="240"/>
      <c r="MRO2" s="240"/>
      <c r="MRP2" s="240"/>
      <c r="MRQ2" s="240"/>
      <c r="MRR2" s="240"/>
      <c r="MRS2" s="240"/>
      <c r="MRT2" s="240"/>
      <c r="MRU2" s="240"/>
      <c r="MRV2" s="240"/>
      <c r="MRW2" s="240"/>
      <c r="MRX2" s="240"/>
      <c r="MRY2" s="240"/>
      <c r="MRZ2" s="240"/>
      <c r="MSA2" s="240"/>
      <c r="MSB2" s="240"/>
      <c r="MSC2" s="240"/>
      <c r="MSD2" s="240"/>
      <c r="MSE2" s="240"/>
      <c r="MSF2" s="240"/>
      <c r="MSG2" s="240"/>
      <c r="MSH2" s="240"/>
      <c r="MSI2" s="240"/>
      <c r="MSJ2" s="240"/>
      <c r="MSK2" s="240"/>
      <c r="MSL2" s="240"/>
      <c r="MSM2" s="240"/>
      <c r="MSN2" s="240"/>
      <c r="MSO2" s="240"/>
      <c r="MSP2" s="240"/>
      <c r="MSQ2" s="240"/>
      <c r="MSR2" s="240"/>
      <c r="MSS2" s="240"/>
      <c r="MST2" s="240"/>
      <c r="MSU2" s="240"/>
      <c r="MSV2" s="240"/>
      <c r="MSW2" s="240"/>
      <c r="MSX2" s="240"/>
      <c r="MSY2" s="240"/>
      <c r="MSZ2" s="240"/>
      <c r="MTA2" s="240"/>
      <c r="MTB2" s="240"/>
      <c r="MTC2" s="240"/>
      <c r="MTD2" s="240"/>
      <c r="MTE2" s="240"/>
      <c r="MTF2" s="240"/>
      <c r="MTG2" s="240"/>
      <c r="MTH2" s="240"/>
      <c r="MTI2" s="240"/>
      <c r="MTJ2" s="240"/>
      <c r="MTK2" s="240"/>
      <c r="MTL2" s="240"/>
      <c r="MTM2" s="240"/>
      <c r="MTN2" s="240"/>
      <c r="MTO2" s="240"/>
      <c r="MTP2" s="240"/>
      <c r="MTQ2" s="240"/>
      <c r="MTR2" s="240"/>
      <c r="MTS2" s="240"/>
      <c r="MTT2" s="240"/>
      <c r="MTU2" s="240"/>
      <c r="MTV2" s="240"/>
      <c r="MTW2" s="240"/>
      <c r="MTX2" s="240"/>
      <c r="MTY2" s="240"/>
      <c r="MTZ2" s="240"/>
      <c r="MUA2" s="240"/>
      <c r="MUB2" s="240"/>
      <c r="MUC2" s="240"/>
      <c r="MUD2" s="240"/>
      <c r="MUE2" s="240"/>
      <c r="MUF2" s="240"/>
      <c r="MUG2" s="240"/>
      <c r="MUH2" s="240"/>
      <c r="MUI2" s="240"/>
      <c r="MUJ2" s="240"/>
      <c r="MUK2" s="240"/>
      <c r="MUL2" s="240"/>
      <c r="MUM2" s="240"/>
      <c r="MUN2" s="240"/>
      <c r="MUO2" s="240"/>
      <c r="MUP2" s="240"/>
      <c r="MUQ2" s="240"/>
      <c r="MUR2" s="240"/>
      <c r="MUS2" s="240"/>
      <c r="MUT2" s="240"/>
      <c r="MUU2" s="240"/>
      <c r="MUV2" s="240"/>
      <c r="MUW2" s="240"/>
      <c r="MUX2" s="240"/>
      <c r="MUY2" s="240"/>
      <c r="MUZ2" s="240"/>
      <c r="MVA2" s="240"/>
      <c r="MVB2" s="240"/>
      <c r="MVC2" s="240"/>
      <c r="MVD2" s="240"/>
      <c r="MVE2" s="240"/>
      <c r="MVF2" s="240"/>
      <c r="MVG2" s="240"/>
      <c r="MVH2" s="240"/>
      <c r="MVI2" s="240"/>
      <c r="MVJ2" s="240"/>
      <c r="MVK2" s="240"/>
      <c r="MVL2" s="240"/>
      <c r="MVM2" s="240"/>
      <c r="MVN2" s="240"/>
      <c r="MVO2" s="240"/>
      <c r="MVP2" s="240"/>
      <c r="MVQ2" s="240"/>
      <c r="MVR2" s="240"/>
      <c r="MVS2" s="240"/>
      <c r="MVT2" s="240"/>
      <c r="MVU2" s="240"/>
      <c r="MVV2" s="240"/>
      <c r="MVW2" s="240"/>
      <c r="MVX2" s="240"/>
      <c r="MVY2" s="240"/>
      <c r="MVZ2" s="240"/>
      <c r="MWA2" s="240"/>
      <c r="MWB2" s="240"/>
      <c r="MWC2" s="240"/>
      <c r="MWD2" s="240"/>
      <c r="MWE2" s="240"/>
      <c r="MWF2" s="240"/>
      <c r="MWG2" s="240"/>
      <c r="MWH2" s="240"/>
      <c r="MWI2" s="240"/>
      <c r="MWJ2" s="240"/>
      <c r="MWK2" s="240"/>
      <c r="MWL2" s="240"/>
      <c r="MWM2" s="240"/>
      <c r="MWN2" s="240"/>
      <c r="MWO2" s="240"/>
      <c r="MWP2" s="240"/>
      <c r="MWQ2" s="240"/>
      <c r="MWR2" s="240"/>
      <c r="MWS2" s="240"/>
      <c r="MWT2" s="240"/>
      <c r="MWU2" s="240"/>
      <c r="MWV2" s="240"/>
      <c r="MWW2" s="240"/>
      <c r="MWX2" s="240"/>
      <c r="MWY2" s="240"/>
      <c r="MWZ2" s="240"/>
      <c r="MXA2" s="240"/>
      <c r="MXB2" s="240"/>
      <c r="MXC2" s="240"/>
      <c r="MXD2" s="240"/>
      <c r="MXE2" s="240"/>
      <c r="MXF2" s="240"/>
      <c r="MXG2" s="240"/>
      <c r="MXH2" s="240"/>
      <c r="MXI2" s="240"/>
      <c r="MXJ2" s="240"/>
      <c r="MXK2" s="240"/>
      <c r="MXL2" s="240"/>
      <c r="MXM2" s="240"/>
      <c r="MXN2" s="240"/>
      <c r="MXO2" s="240"/>
      <c r="MXP2" s="240"/>
      <c r="MXQ2" s="240"/>
      <c r="MXR2" s="240"/>
      <c r="MXS2" s="240"/>
      <c r="MXT2" s="240"/>
      <c r="MXU2" s="240"/>
      <c r="MXV2" s="240"/>
      <c r="MXW2" s="240"/>
      <c r="MXX2" s="240"/>
      <c r="MXY2" s="240"/>
      <c r="MXZ2" s="240"/>
      <c r="MYA2" s="240"/>
      <c r="MYB2" s="240"/>
      <c r="MYC2" s="240"/>
      <c r="MYD2" s="240"/>
      <c r="MYE2" s="240"/>
      <c r="MYF2" s="240"/>
      <c r="MYG2" s="240"/>
      <c r="MYH2" s="240"/>
      <c r="MYI2" s="240"/>
      <c r="MYJ2" s="240"/>
      <c r="MYK2" s="240"/>
      <c r="MYL2" s="240"/>
      <c r="MYM2" s="240"/>
      <c r="MYN2" s="240"/>
      <c r="MYO2" s="240"/>
      <c r="MYP2" s="240"/>
      <c r="MYQ2" s="240"/>
      <c r="MYR2" s="240"/>
      <c r="MYS2" s="240"/>
      <c r="MYT2" s="240"/>
      <c r="MYU2" s="240"/>
      <c r="MYV2" s="240"/>
      <c r="MYW2" s="240"/>
      <c r="MYX2" s="240"/>
      <c r="MYY2" s="240"/>
      <c r="MYZ2" s="240"/>
      <c r="MZA2" s="240"/>
      <c r="MZB2" s="240"/>
      <c r="MZC2" s="240"/>
      <c r="MZD2" s="240"/>
      <c r="MZE2" s="240"/>
      <c r="MZF2" s="240"/>
      <c r="MZG2" s="240"/>
      <c r="MZH2" s="240"/>
      <c r="MZI2" s="240"/>
      <c r="MZJ2" s="240"/>
      <c r="MZK2" s="240"/>
      <c r="MZL2" s="240"/>
      <c r="MZM2" s="240"/>
      <c r="MZN2" s="240"/>
      <c r="MZO2" s="240"/>
      <c r="MZP2" s="240"/>
      <c r="MZQ2" s="240"/>
      <c r="MZR2" s="240"/>
      <c r="MZS2" s="240"/>
      <c r="MZT2" s="240"/>
      <c r="MZU2" s="240"/>
      <c r="MZV2" s="240"/>
      <c r="MZW2" s="240"/>
      <c r="MZX2" s="240"/>
      <c r="MZY2" s="240"/>
      <c r="MZZ2" s="240"/>
      <c r="NAA2" s="240"/>
      <c r="NAB2" s="240"/>
      <c r="NAC2" s="240"/>
      <c r="NAD2" s="240"/>
      <c r="NAE2" s="240"/>
      <c r="NAF2" s="240"/>
      <c r="NAG2" s="240"/>
      <c r="NAH2" s="240"/>
      <c r="NAI2" s="240"/>
      <c r="NAJ2" s="240"/>
      <c r="NAK2" s="240"/>
      <c r="NAL2" s="240"/>
      <c r="NAM2" s="240"/>
      <c r="NAN2" s="240"/>
      <c r="NAO2" s="240"/>
      <c r="NAP2" s="240"/>
      <c r="NAQ2" s="240"/>
      <c r="NAR2" s="240"/>
      <c r="NAS2" s="240"/>
      <c r="NAT2" s="240"/>
      <c r="NAU2" s="240"/>
      <c r="NAV2" s="240"/>
      <c r="NAW2" s="240"/>
      <c r="NAX2" s="240"/>
      <c r="NAY2" s="240"/>
      <c r="NAZ2" s="240"/>
      <c r="NBA2" s="240"/>
      <c r="NBB2" s="240"/>
      <c r="NBC2" s="240"/>
      <c r="NBD2" s="240"/>
      <c r="NBE2" s="240"/>
      <c r="NBF2" s="240"/>
      <c r="NBG2" s="240"/>
      <c r="NBH2" s="240"/>
      <c r="NBI2" s="240"/>
      <c r="NBJ2" s="240"/>
      <c r="NBK2" s="240"/>
      <c r="NBL2" s="240"/>
      <c r="NBM2" s="240"/>
      <c r="NBN2" s="240"/>
      <c r="NBO2" s="240"/>
      <c r="NBP2" s="240"/>
      <c r="NBQ2" s="240"/>
      <c r="NBR2" s="240"/>
      <c r="NBS2" s="240"/>
      <c r="NBT2" s="240"/>
      <c r="NBU2" s="240"/>
      <c r="NBV2" s="240"/>
      <c r="NBW2" s="240"/>
      <c r="NBX2" s="240"/>
      <c r="NBY2" s="240"/>
      <c r="NBZ2" s="240"/>
      <c r="NCA2" s="240"/>
      <c r="NCB2" s="240"/>
      <c r="NCC2" s="240"/>
      <c r="NCD2" s="240"/>
      <c r="NCE2" s="240"/>
      <c r="NCF2" s="240"/>
      <c r="NCG2" s="240"/>
      <c r="NCH2" s="240"/>
      <c r="NCI2" s="240"/>
      <c r="NCJ2" s="240"/>
      <c r="NCK2" s="240"/>
      <c r="NCL2" s="240"/>
      <c r="NCM2" s="240"/>
      <c r="NCN2" s="240"/>
      <c r="NCO2" s="240"/>
      <c r="NCP2" s="240"/>
      <c r="NCQ2" s="240"/>
      <c r="NCR2" s="240"/>
      <c r="NCS2" s="240"/>
      <c r="NCT2" s="240"/>
      <c r="NCU2" s="240"/>
      <c r="NCV2" s="240"/>
      <c r="NCW2" s="240"/>
      <c r="NCX2" s="240"/>
      <c r="NCY2" s="240"/>
      <c r="NCZ2" s="240"/>
      <c r="NDA2" s="240"/>
      <c r="NDB2" s="240"/>
      <c r="NDC2" s="240"/>
      <c r="NDD2" s="240"/>
      <c r="NDE2" s="240"/>
      <c r="NDF2" s="240"/>
      <c r="NDG2" s="240"/>
      <c r="NDH2" s="240"/>
      <c r="NDI2" s="240"/>
      <c r="NDJ2" s="240"/>
      <c r="NDK2" s="240"/>
      <c r="NDL2" s="240"/>
      <c r="NDM2" s="240"/>
      <c r="NDN2" s="240"/>
      <c r="NDO2" s="240"/>
      <c r="NDP2" s="240"/>
      <c r="NDQ2" s="240"/>
      <c r="NDR2" s="240"/>
      <c r="NDS2" s="240"/>
      <c r="NDT2" s="240"/>
      <c r="NDU2" s="240"/>
      <c r="NDV2" s="240"/>
      <c r="NDW2" s="240"/>
      <c r="NDX2" s="240"/>
      <c r="NDY2" s="240"/>
      <c r="NDZ2" s="240"/>
      <c r="NEA2" s="240"/>
      <c r="NEB2" s="240"/>
      <c r="NEC2" s="240"/>
      <c r="NED2" s="240"/>
      <c r="NEE2" s="240"/>
      <c r="NEF2" s="240"/>
      <c r="NEG2" s="240"/>
      <c r="NEH2" s="240"/>
      <c r="NEI2" s="240"/>
      <c r="NEJ2" s="240"/>
      <c r="NEK2" s="240"/>
      <c r="NEL2" s="240"/>
      <c r="NEM2" s="240"/>
      <c r="NEN2" s="240"/>
      <c r="NEO2" s="240"/>
      <c r="NEP2" s="240"/>
      <c r="NEQ2" s="240"/>
      <c r="NER2" s="240"/>
      <c r="NES2" s="240"/>
      <c r="NET2" s="240"/>
      <c r="NEU2" s="240"/>
      <c r="NEV2" s="240"/>
      <c r="NEW2" s="240"/>
      <c r="NEX2" s="240"/>
      <c r="NEY2" s="240"/>
      <c r="NEZ2" s="240"/>
      <c r="NFA2" s="240"/>
      <c r="NFB2" s="240"/>
      <c r="NFC2" s="240"/>
      <c r="NFD2" s="240"/>
      <c r="NFE2" s="240"/>
      <c r="NFF2" s="240"/>
      <c r="NFG2" s="240"/>
      <c r="NFH2" s="240"/>
      <c r="NFI2" s="240"/>
      <c r="NFJ2" s="240"/>
      <c r="NFK2" s="240"/>
      <c r="NFL2" s="240"/>
      <c r="NFM2" s="240"/>
      <c r="NFN2" s="240"/>
      <c r="NFO2" s="240"/>
      <c r="NFP2" s="240"/>
      <c r="NFQ2" s="240"/>
      <c r="NFR2" s="240"/>
      <c r="NFS2" s="240"/>
      <c r="NFT2" s="240"/>
      <c r="NFU2" s="240"/>
      <c r="NFV2" s="240"/>
      <c r="NFW2" s="240"/>
      <c r="NFX2" s="240"/>
      <c r="NFY2" s="240"/>
      <c r="NFZ2" s="240"/>
      <c r="NGA2" s="240"/>
      <c r="NGB2" s="240"/>
      <c r="NGC2" s="240"/>
      <c r="NGD2" s="240"/>
      <c r="NGE2" s="240"/>
      <c r="NGF2" s="240"/>
      <c r="NGG2" s="240"/>
      <c r="NGH2" s="240"/>
      <c r="NGI2" s="240"/>
      <c r="NGJ2" s="240"/>
      <c r="NGK2" s="240"/>
      <c r="NGL2" s="240"/>
      <c r="NGM2" s="240"/>
      <c r="NGN2" s="240"/>
      <c r="NGO2" s="240"/>
      <c r="NGP2" s="240"/>
      <c r="NGQ2" s="240"/>
      <c r="NGR2" s="240"/>
      <c r="NGS2" s="240"/>
      <c r="NGT2" s="240"/>
      <c r="NGU2" s="240"/>
      <c r="NGV2" s="240"/>
      <c r="NGW2" s="240"/>
      <c r="NGX2" s="240"/>
      <c r="NGY2" s="240"/>
      <c r="NGZ2" s="240"/>
      <c r="NHA2" s="240"/>
      <c r="NHB2" s="240"/>
      <c r="NHC2" s="240"/>
      <c r="NHD2" s="240"/>
      <c r="NHE2" s="240"/>
      <c r="NHF2" s="240"/>
      <c r="NHG2" s="240"/>
      <c r="NHH2" s="240"/>
      <c r="NHI2" s="240"/>
      <c r="NHJ2" s="240"/>
      <c r="NHK2" s="240"/>
      <c r="NHL2" s="240"/>
      <c r="NHM2" s="240"/>
      <c r="NHN2" s="240"/>
      <c r="NHO2" s="240"/>
      <c r="NHP2" s="240"/>
      <c r="NHQ2" s="240"/>
      <c r="NHR2" s="240"/>
      <c r="NHS2" s="240"/>
      <c r="NHT2" s="240"/>
      <c r="NHU2" s="240"/>
      <c r="NHV2" s="240"/>
      <c r="NHW2" s="240"/>
      <c r="NHX2" s="240"/>
      <c r="NHY2" s="240"/>
      <c r="NHZ2" s="240"/>
      <c r="NIA2" s="240"/>
      <c r="NIB2" s="240"/>
      <c r="NIC2" s="240"/>
      <c r="NID2" s="240"/>
      <c r="NIE2" s="240"/>
      <c r="NIF2" s="240"/>
      <c r="NIG2" s="240"/>
      <c r="NIH2" s="240"/>
      <c r="NII2" s="240"/>
      <c r="NIJ2" s="240"/>
      <c r="NIK2" s="240"/>
      <c r="NIL2" s="240"/>
      <c r="NIM2" s="240"/>
      <c r="NIN2" s="240"/>
      <c r="NIO2" s="240"/>
      <c r="NIP2" s="240"/>
      <c r="NIQ2" s="240"/>
      <c r="NIR2" s="240"/>
      <c r="NIS2" s="240"/>
      <c r="NIT2" s="240"/>
      <c r="NIU2" s="240"/>
      <c r="NIV2" s="240"/>
      <c r="NIW2" s="240"/>
      <c r="NIX2" s="240"/>
      <c r="NIY2" s="240"/>
      <c r="NIZ2" s="240"/>
      <c r="NJA2" s="240"/>
      <c r="NJB2" s="240"/>
      <c r="NJC2" s="240"/>
      <c r="NJD2" s="240"/>
      <c r="NJE2" s="240"/>
      <c r="NJF2" s="240"/>
      <c r="NJG2" s="240"/>
      <c r="NJH2" s="240"/>
      <c r="NJI2" s="240"/>
      <c r="NJJ2" s="240"/>
      <c r="NJK2" s="240"/>
      <c r="NJL2" s="240"/>
      <c r="NJM2" s="240"/>
      <c r="NJN2" s="240"/>
      <c r="NJO2" s="240"/>
      <c r="NJP2" s="240"/>
      <c r="NJQ2" s="240"/>
      <c r="NJR2" s="240"/>
      <c r="NJS2" s="240"/>
      <c r="NJT2" s="240"/>
      <c r="NJU2" s="240"/>
      <c r="NJV2" s="240"/>
      <c r="NJW2" s="240"/>
      <c r="NJX2" s="240"/>
      <c r="NJY2" s="240"/>
      <c r="NJZ2" s="240"/>
      <c r="NKA2" s="240"/>
      <c r="NKB2" s="240"/>
      <c r="NKC2" s="240"/>
      <c r="NKD2" s="240"/>
      <c r="NKE2" s="240"/>
      <c r="NKF2" s="240"/>
      <c r="NKG2" s="240"/>
      <c r="NKH2" s="240"/>
      <c r="NKI2" s="240"/>
      <c r="NKJ2" s="240"/>
      <c r="NKK2" s="240"/>
      <c r="NKL2" s="240"/>
      <c r="NKM2" s="240"/>
      <c r="NKN2" s="240"/>
      <c r="NKO2" s="240"/>
      <c r="NKP2" s="240"/>
      <c r="NKQ2" s="240"/>
      <c r="NKR2" s="240"/>
      <c r="NKS2" s="240"/>
      <c r="NKT2" s="240"/>
      <c r="NKU2" s="240"/>
      <c r="NKV2" s="240"/>
      <c r="NKW2" s="240"/>
      <c r="NKX2" s="240"/>
      <c r="NKY2" s="240"/>
      <c r="NKZ2" s="240"/>
      <c r="NLA2" s="240"/>
      <c r="NLB2" s="240"/>
      <c r="NLC2" s="240"/>
      <c r="NLD2" s="240"/>
      <c r="NLE2" s="240"/>
      <c r="NLF2" s="240"/>
      <c r="NLG2" s="240"/>
      <c r="NLH2" s="240"/>
      <c r="NLI2" s="240"/>
      <c r="NLJ2" s="240"/>
      <c r="NLK2" s="240"/>
      <c r="NLL2" s="240"/>
      <c r="NLM2" s="240"/>
      <c r="NLN2" s="240"/>
      <c r="NLO2" s="240"/>
      <c r="NLP2" s="240"/>
      <c r="NLQ2" s="240"/>
      <c r="NLR2" s="240"/>
      <c r="NLS2" s="240"/>
      <c r="NLT2" s="240"/>
      <c r="NLU2" s="240"/>
      <c r="NLV2" s="240"/>
      <c r="NLW2" s="240"/>
      <c r="NLX2" s="240"/>
      <c r="NLY2" s="240"/>
      <c r="NLZ2" s="240"/>
      <c r="NMA2" s="240"/>
      <c r="NMB2" s="240"/>
      <c r="NMC2" s="240"/>
      <c r="NMD2" s="240"/>
      <c r="NME2" s="240"/>
      <c r="NMF2" s="240"/>
      <c r="NMG2" s="240"/>
      <c r="NMH2" s="240"/>
      <c r="NMI2" s="240"/>
      <c r="NMJ2" s="240"/>
      <c r="NMK2" s="240"/>
      <c r="NML2" s="240"/>
      <c r="NMM2" s="240"/>
      <c r="NMN2" s="240"/>
      <c r="NMO2" s="240"/>
      <c r="NMP2" s="240"/>
      <c r="NMQ2" s="240"/>
      <c r="NMR2" s="240"/>
      <c r="NMS2" s="240"/>
      <c r="NMT2" s="240"/>
      <c r="NMU2" s="240"/>
      <c r="NMV2" s="240"/>
      <c r="NMW2" s="240"/>
      <c r="NMX2" s="240"/>
      <c r="NMY2" s="240"/>
      <c r="NMZ2" s="240"/>
      <c r="NNA2" s="240"/>
      <c r="NNB2" s="240"/>
      <c r="NNC2" s="240"/>
      <c r="NND2" s="240"/>
      <c r="NNE2" s="240"/>
      <c r="NNF2" s="240"/>
      <c r="NNG2" s="240"/>
      <c r="NNH2" s="240"/>
      <c r="NNI2" s="240"/>
      <c r="NNJ2" s="240"/>
      <c r="NNK2" s="240"/>
      <c r="NNL2" s="240"/>
      <c r="NNM2" s="240"/>
      <c r="NNN2" s="240"/>
      <c r="NNO2" s="240"/>
      <c r="NNP2" s="240"/>
      <c r="NNQ2" s="240"/>
      <c r="NNR2" s="240"/>
      <c r="NNS2" s="240"/>
      <c r="NNT2" s="240"/>
      <c r="NNU2" s="240"/>
      <c r="NNV2" s="240"/>
      <c r="NNW2" s="240"/>
      <c r="NNX2" s="240"/>
      <c r="NNY2" s="240"/>
      <c r="NNZ2" s="240"/>
      <c r="NOA2" s="240"/>
      <c r="NOB2" s="240"/>
      <c r="NOC2" s="240"/>
      <c r="NOD2" s="240"/>
      <c r="NOE2" s="240"/>
      <c r="NOF2" s="240"/>
      <c r="NOG2" s="240"/>
      <c r="NOH2" s="240"/>
      <c r="NOI2" s="240"/>
      <c r="NOJ2" s="240"/>
      <c r="NOK2" s="240"/>
      <c r="NOL2" s="240"/>
      <c r="NOM2" s="240"/>
      <c r="NON2" s="240"/>
      <c r="NOO2" s="240"/>
      <c r="NOP2" s="240"/>
      <c r="NOQ2" s="240"/>
      <c r="NOR2" s="240"/>
      <c r="NOS2" s="240"/>
      <c r="NOT2" s="240"/>
      <c r="NOU2" s="240"/>
      <c r="NOV2" s="240"/>
      <c r="NOW2" s="240"/>
      <c r="NOX2" s="240"/>
      <c r="NOY2" s="240"/>
      <c r="NOZ2" s="240"/>
      <c r="NPA2" s="240"/>
      <c r="NPB2" s="240"/>
      <c r="NPC2" s="240"/>
      <c r="NPD2" s="240"/>
      <c r="NPE2" s="240"/>
      <c r="NPF2" s="240"/>
      <c r="NPG2" s="240"/>
      <c r="NPH2" s="240"/>
      <c r="NPI2" s="240"/>
      <c r="NPJ2" s="240"/>
      <c r="NPK2" s="240"/>
      <c r="NPL2" s="240"/>
      <c r="NPM2" s="240"/>
      <c r="NPN2" s="240"/>
      <c r="NPO2" s="240"/>
      <c r="NPP2" s="240"/>
      <c r="NPQ2" s="240"/>
      <c r="NPR2" s="240"/>
      <c r="NPS2" s="240"/>
      <c r="NPT2" s="240"/>
      <c r="NPU2" s="240"/>
      <c r="NPV2" s="240"/>
      <c r="NPW2" s="240"/>
      <c r="NPX2" s="240"/>
      <c r="NPY2" s="240"/>
      <c r="NPZ2" s="240"/>
      <c r="NQA2" s="240"/>
      <c r="NQB2" s="240"/>
      <c r="NQC2" s="240"/>
      <c r="NQD2" s="240"/>
      <c r="NQE2" s="240"/>
      <c r="NQF2" s="240"/>
      <c r="NQG2" s="240"/>
      <c r="NQH2" s="240"/>
      <c r="NQI2" s="240"/>
      <c r="NQJ2" s="240"/>
      <c r="NQK2" s="240"/>
      <c r="NQL2" s="240"/>
      <c r="NQM2" s="240"/>
      <c r="NQN2" s="240"/>
      <c r="NQO2" s="240"/>
      <c r="NQP2" s="240"/>
      <c r="NQQ2" s="240"/>
      <c r="NQR2" s="240"/>
      <c r="NQS2" s="240"/>
      <c r="NQT2" s="240"/>
      <c r="NQU2" s="240"/>
      <c r="NQV2" s="240"/>
      <c r="NQW2" s="240"/>
      <c r="NQX2" s="240"/>
      <c r="NQY2" s="240"/>
      <c r="NQZ2" s="240"/>
      <c r="NRA2" s="240"/>
      <c r="NRB2" s="240"/>
      <c r="NRC2" s="240"/>
      <c r="NRD2" s="240"/>
      <c r="NRE2" s="240"/>
      <c r="NRF2" s="240"/>
      <c r="NRG2" s="240"/>
      <c r="NRH2" s="240"/>
      <c r="NRI2" s="240"/>
      <c r="NRJ2" s="240"/>
      <c r="NRK2" s="240"/>
      <c r="NRL2" s="240"/>
      <c r="NRM2" s="240"/>
      <c r="NRN2" s="240"/>
      <c r="NRO2" s="240"/>
      <c r="NRP2" s="240"/>
      <c r="NRQ2" s="240"/>
      <c r="NRR2" s="240"/>
      <c r="NRS2" s="240"/>
      <c r="NRT2" s="240"/>
      <c r="NRU2" s="240"/>
      <c r="NRV2" s="240"/>
      <c r="NRW2" s="240"/>
      <c r="NRX2" s="240"/>
      <c r="NRY2" s="240"/>
      <c r="NRZ2" s="240"/>
      <c r="NSA2" s="240"/>
      <c r="NSB2" s="240"/>
      <c r="NSC2" s="240"/>
      <c r="NSD2" s="240"/>
      <c r="NSE2" s="240"/>
      <c r="NSF2" s="240"/>
      <c r="NSG2" s="240"/>
      <c r="NSH2" s="240"/>
      <c r="NSI2" s="240"/>
      <c r="NSJ2" s="240"/>
      <c r="NSK2" s="240"/>
      <c r="NSL2" s="240"/>
      <c r="NSM2" s="240"/>
      <c r="NSN2" s="240"/>
      <c r="NSO2" s="240"/>
      <c r="NSP2" s="240"/>
      <c r="NSQ2" s="240"/>
      <c r="NSR2" s="240"/>
      <c r="NSS2" s="240"/>
      <c r="NST2" s="240"/>
      <c r="NSU2" s="240"/>
      <c r="NSV2" s="240"/>
      <c r="NSW2" s="240"/>
      <c r="NSX2" s="240"/>
      <c r="NSY2" s="240"/>
      <c r="NSZ2" s="240"/>
      <c r="NTA2" s="240"/>
      <c r="NTB2" s="240"/>
      <c r="NTC2" s="240"/>
      <c r="NTD2" s="240"/>
      <c r="NTE2" s="240"/>
      <c r="NTF2" s="240"/>
      <c r="NTG2" s="240"/>
      <c r="NTH2" s="240"/>
      <c r="NTI2" s="240"/>
      <c r="NTJ2" s="240"/>
      <c r="NTK2" s="240"/>
      <c r="NTL2" s="240"/>
      <c r="NTM2" s="240"/>
      <c r="NTN2" s="240"/>
      <c r="NTO2" s="240"/>
      <c r="NTP2" s="240"/>
      <c r="NTQ2" s="240"/>
      <c r="NTR2" s="240"/>
      <c r="NTS2" s="240"/>
      <c r="NTT2" s="240"/>
      <c r="NTU2" s="240"/>
      <c r="NTV2" s="240"/>
      <c r="NTW2" s="240"/>
      <c r="NTX2" s="240"/>
      <c r="NTY2" s="240"/>
      <c r="NTZ2" s="240"/>
      <c r="NUA2" s="240"/>
      <c r="NUB2" s="240"/>
      <c r="NUC2" s="240"/>
      <c r="NUD2" s="240"/>
      <c r="NUE2" s="240"/>
      <c r="NUF2" s="240"/>
      <c r="NUG2" s="240"/>
      <c r="NUH2" s="240"/>
      <c r="NUI2" s="240"/>
      <c r="NUJ2" s="240"/>
      <c r="NUK2" s="240"/>
      <c r="NUL2" s="240"/>
      <c r="NUM2" s="240"/>
      <c r="NUN2" s="240"/>
      <c r="NUO2" s="240"/>
      <c r="NUP2" s="240"/>
      <c r="NUQ2" s="240"/>
      <c r="NUR2" s="240"/>
      <c r="NUS2" s="240"/>
      <c r="NUT2" s="240"/>
      <c r="NUU2" s="240"/>
      <c r="NUV2" s="240"/>
      <c r="NUW2" s="240"/>
      <c r="NUX2" s="240"/>
      <c r="NUY2" s="240"/>
      <c r="NUZ2" s="240"/>
      <c r="NVA2" s="240"/>
      <c r="NVB2" s="240"/>
      <c r="NVC2" s="240"/>
      <c r="NVD2" s="240"/>
      <c r="NVE2" s="240"/>
      <c r="NVF2" s="240"/>
      <c r="NVG2" s="240"/>
      <c r="NVH2" s="240"/>
      <c r="NVI2" s="240"/>
      <c r="NVJ2" s="240"/>
      <c r="NVK2" s="240"/>
      <c r="NVL2" s="240"/>
      <c r="NVM2" s="240"/>
      <c r="NVN2" s="240"/>
      <c r="NVO2" s="240"/>
      <c r="NVP2" s="240"/>
      <c r="NVQ2" s="240"/>
      <c r="NVR2" s="240"/>
      <c r="NVS2" s="240"/>
      <c r="NVT2" s="240"/>
      <c r="NVU2" s="240"/>
      <c r="NVV2" s="240"/>
      <c r="NVW2" s="240"/>
      <c r="NVX2" s="240"/>
      <c r="NVY2" s="240"/>
      <c r="NVZ2" s="240"/>
      <c r="NWA2" s="240"/>
      <c r="NWB2" s="240"/>
      <c r="NWC2" s="240"/>
      <c r="NWD2" s="240"/>
      <c r="NWE2" s="240"/>
      <c r="NWF2" s="240"/>
      <c r="NWG2" s="240"/>
      <c r="NWH2" s="240"/>
      <c r="NWI2" s="240"/>
      <c r="NWJ2" s="240"/>
      <c r="NWK2" s="240"/>
      <c r="NWL2" s="240"/>
      <c r="NWM2" s="240"/>
      <c r="NWN2" s="240"/>
      <c r="NWO2" s="240"/>
      <c r="NWP2" s="240"/>
      <c r="NWQ2" s="240"/>
      <c r="NWR2" s="240"/>
      <c r="NWS2" s="240"/>
      <c r="NWT2" s="240"/>
      <c r="NWU2" s="240"/>
      <c r="NWV2" s="240"/>
      <c r="NWW2" s="240"/>
      <c r="NWX2" s="240"/>
      <c r="NWY2" s="240"/>
      <c r="NWZ2" s="240"/>
      <c r="NXA2" s="240"/>
      <c r="NXB2" s="240"/>
      <c r="NXC2" s="240"/>
      <c r="NXD2" s="240"/>
      <c r="NXE2" s="240"/>
      <c r="NXF2" s="240"/>
      <c r="NXG2" s="240"/>
      <c r="NXH2" s="240"/>
      <c r="NXI2" s="240"/>
      <c r="NXJ2" s="240"/>
      <c r="NXK2" s="240"/>
      <c r="NXL2" s="240"/>
      <c r="NXM2" s="240"/>
      <c r="NXN2" s="240"/>
      <c r="NXO2" s="240"/>
      <c r="NXP2" s="240"/>
      <c r="NXQ2" s="240"/>
      <c r="NXR2" s="240"/>
      <c r="NXS2" s="240"/>
      <c r="NXT2" s="240"/>
      <c r="NXU2" s="240"/>
      <c r="NXV2" s="240"/>
      <c r="NXW2" s="240"/>
      <c r="NXX2" s="240"/>
      <c r="NXY2" s="240"/>
      <c r="NXZ2" s="240"/>
      <c r="NYA2" s="240"/>
      <c r="NYB2" s="240"/>
      <c r="NYC2" s="240"/>
      <c r="NYD2" s="240"/>
      <c r="NYE2" s="240"/>
      <c r="NYF2" s="240"/>
      <c r="NYG2" s="240"/>
      <c r="NYH2" s="240"/>
      <c r="NYI2" s="240"/>
      <c r="NYJ2" s="240"/>
      <c r="NYK2" s="240"/>
      <c r="NYL2" s="240"/>
      <c r="NYM2" s="240"/>
      <c r="NYN2" s="240"/>
      <c r="NYO2" s="240"/>
      <c r="NYP2" s="240"/>
      <c r="NYQ2" s="240"/>
      <c r="NYR2" s="240"/>
      <c r="NYS2" s="240"/>
      <c r="NYT2" s="240"/>
      <c r="NYU2" s="240"/>
      <c r="NYV2" s="240"/>
      <c r="NYW2" s="240"/>
      <c r="NYX2" s="240"/>
      <c r="NYY2" s="240"/>
      <c r="NYZ2" s="240"/>
      <c r="NZA2" s="240"/>
      <c r="NZB2" s="240"/>
      <c r="NZC2" s="240"/>
      <c r="NZD2" s="240"/>
      <c r="NZE2" s="240"/>
      <c r="NZF2" s="240"/>
      <c r="NZG2" s="240"/>
      <c r="NZH2" s="240"/>
      <c r="NZI2" s="240"/>
      <c r="NZJ2" s="240"/>
      <c r="NZK2" s="240"/>
      <c r="NZL2" s="240"/>
      <c r="NZM2" s="240"/>
      <c r="NZN2" s="240"/>
      <c r="NZO2" s="240"/>
      <c r="NZP2" s="240"/>
      <c r="NZQ2" s="240"/>
      <c r="NZR2" s="240"/>
      <c r="NZS2" s="240"/>
      <c r="NZT2" s="240"/>
      <c r="NZU2" s="240"/>
      <c r="NZV2" s="240"/>
      <c r="NZW2" s="240"/>
      <c r="NZX2" s="240"/>
      <c r="NZY2" s="240"/>
      <c r="NZZ2" s="240"/>
      <c r="OAA2" s="240"/>
      <c r="OAB2" s="240"/>
      <c r="OAC2" s="240"/>
      <c r="OAD2" s="240"/>
      <c r="OAE2" s="240"/>
      <c r="OAF2" s="240"/>
      <c r="OAG2" s="240"/>
      <c r="OAH2" s="240"/>
      <c r="OAI2" s="240"/>
      <c r="OAJ2" s="240"/>
      <c r="OAK2" s="240"/>
      <c r="OAL2" s="240"/>
      <c r="OAM2" s="240"/>
      <c r="OAN2" s="240"/>
      <c r="OAO2" s="240"/>
      <c r="OAP2" s="240"/>
      <c r="OAQ2" s="240"/>
      <c r="OAR2" s="240"/>
      <c r="OAS2" s="240"/>
      <c r="OAT2" s="240"/>
      <c r="OAU2" s="240"/>
      <c r="OAV2" s="240"/>
      <c r="OAW2" s="240"/>
      <c r="OAX2" s="240"/>
      <c r="OAY2" s="240"/>
      <c r="OAZ2" s="240"/>
      <c r="OBA2" s="240"/>
      <c r="OBB2" s="240"/>
      <c r="OBC2" s="240"/>
      <c r="OBD2" s="240"/>
      <c r="OBE2" s="240"/>
      <c r="OBF2" s="240"/>
      <c r="OBG2" s="240"/>
      <c r="OBH2" s="240"/>
      <c r="OBI2" s="240"/>
      <c r="OBJ2" s="240"/>
      <c r="OBK2" s="240"/>
      <c r="OBL2" s="240"/>
      <c r="OBM2" s="240"/>
      <c r="OBN2" s="240"/>
      <c r="OBO2" s="240"/>
      <c r="OBP2" s="240"/>
      <c r="OBQ2" s="240"/>
      <c r="OBR2" s="240"/>
      <c r="OBS2" s="240"/>
      <c r="OBT2" s="240"/>
      <c r="OBU2" s="240"/>
      <c r="OBV2" s="240"/>
      <c r="OBW2" s="240"/>
      <c r="OBX2" s="240"/>
      <c r="OBY2" s="240"/>
      <c r="OBZ2" s="240"/>
      <c r="OCA2" s="240"/>
      <c r="OCB2" s="240"/>
      <c r="OCC2" s="240"/>
      <c r="OCD2" s="240"/>
      <c r="OCE2" s="240"/>
      <c r="OCF2" s="240"/>
      <c r="OCG2" s="240"/>
      <c r="OCH2" s="240"/>
      <c r="OCI2" s="240"/>
      <c r="OCJ2" s="240"/>
      <c r="OCK2" s="240"/>
      <c r="OCL2" s="240"/>
      <c r="OCM2" s="240"/>
      <c r="OCN2" s="240"/>
      <c r="OCO2" s="240"/>
      <c r="OCP2" s="240"/>
      <c r="OCQ2" s="240"/>
      <c r="OCR2" s="240"/>
      <c r="OCS2" s="240"/>
      <c r="OCT2" s="240"/>
      <c r="OCU2" s="240"/>
      <c r="OCV2" s="240"/>
      <c r="OCW2" s="240"/>
      <c r="OCX2" s="240"/>
      <c r="OCY2" s="240"/>
      <c r="OCZ2" s="240"/>
      <c r="ODA2" s="240"/>
      <c r="ODB2" s="240"/>
      <c r="ODC2" s="240"/>
      <c r="ODD2" s="240"/>
      <c r="ODE2" s="240"/>
      <c r="ODF2" s="240"/>
      <c r="ODG2" s="240"/>
      <c r="ODH2" s="240"/>
      <c r="ODI2" s="240"/>
      <c r="ODJ2" s="240"/>
      <c r="ODK2" s="240"/>
      <c r="ODL2" s="240"/>
      <c r="ODM2" s="240"/>
      <c r="ODN2" s="240"/>
      <c r="ODO2" s="240"/>
      <c r="ODP2" s="240"/>
      <c r="ODQ2" s="240"/>
      <c r="ODR2" s="240"/>
      <c r="ODS2" s="240"/>
      <c r="ODT2" s="240"/>
      <c r="ODU2" s="240"/>
      <c r="ODV2" s="240"/>
      <c r="ODW2" s="240"/>
      <c r="ODX2" s="240"/>
      <c r="ODY2" s="240"/>
      <c r="ODZ2" s="240"/>
      <c r="OEA2" s="240"/>
      <c r="OEB2" s="240"/>
      <c r="OEC2" s="240"/>
      <c r="OED2" s="240"/>
      <c r="OEE2" s="240"/>
      <c r="OEF2" s="240"/>
      <c r="OEG2" s="240"/>
      <c r="OEH2" s="240"/>
      <c r="OEI2" s="240"/>
      <c r="OEJ2" s="240"/>
      <c r="OEK2" s="240"/>
      <c r="OEL2" s="240"/>
      <c r="OEM2" s="240"/>
      <c r="OEN2" s="240"/>
      <c r="OEO2" s="240"/>
      <c r="OEP2" s="240"/>
      <c r="OEQ2" s="240"/>
      <c r="OER2" s="240"/>
      <c r="OES2" s="240"/>
      <c r="OET2" s="240"/>
      <c r="OEU2" s="240"/>
      <c r="OEV2" s="240"/>
      <c r="OEW2" s="240"/>
      <c r="OEX2" s="240"/>
      <c r="OEY2" s="240"/>
      <c r="OEZ2" s="240"/>
      <c r="OFA2" s="240"/>
      <c r="OFB2" s="240"/>
      <c r="OFC2" s="240"/>
      <c r="OFD2" s="240"/>
      <c r="OFE2" s="240"/>
      <c r="OFF2" s="240"/>
      <c r="OFG2" s="240"/>
      <c r="OFH2" s="240"/>
      <c r="OFI2" s="240"/>
      <c r="OFJ2" s="240"/>
      <c r="OFK2" s="240"/>
      <c r="OFL2" s="240"/>
      <c r="OFM2" s="240"/>
      <c r="OFN2" s="240"/>
      <c r="OFO2" s="240"/>
      <c r="OFP2" s="240"/>
      <c r="OFQ2" s="240"/>
      <c r="OFR2" s="240"/>
      <c r="OFS2" s="240"/>
      <c r="OFT2" s="240"/>
      <c r="OFU2" s="240"/>
      <c r="OFV2" s="240"/>
      <c r="OFW2" s="240"/>
      <c r="OFX2" s="240"/>
      <c r="OFY2" s="240"/>
      <c r="OFZ2" s="240"/>
      <c r="OGA2" s="240"/>
      <c r="OGB2" s="240"/>
      <c r="OGC2" s="240"/>
      <c r="OGD2" s="240"/>
      <c r="OGE2" s="240"/>
      <c r="OGF2" s="240"/>
      <c r="OGG2" s="240"/>
      <c r="OGH2" s="240"/>
      <c r="OGI2" s="240"/>
      <c r="OGJ2" s="240"/>
      <c r="OGK2" s="240"/>
      <c r="OGL2" s="240"/>
      <c r="OGM2" s="240"/>
      <c r="OGN2" s="240"/>
      <c r="OGO2" s="240"/>
      <c r="OGP2" s="240"/>
      <c r="OGQ2" s="240"/>
      <c r="OGR2" s="240"/>
      <c r="OGS2" s="240"/>
      <c r="OGT2" s="240"/>
      <c r="OGU2" s="240"/>
      <c r="OGV2" s="240"/>
      <c r="OGW2" s="240"/>
      <c r="OGX2" s="240"/>
      <c r="OGY2" s="240"/>
      <c r="OGZ2" s="240"/>
      <c r="OHA2" s="240"/>
      <c r="OHB2" s="240"/>
      <c r="OHC2" s="240"/>
      <c r="OHD2" s="240"/>
      <c r="OHE2" s="240"/>
      <c r="OHF2" s="240"/>
      <c r="OHG2" s="240"/>
      <c r="OHH2" s="240"/>
      <c r="OHI2" s="240"/>
      <c r="OHJ2" s="240"/>
      <c r="OHK2" s="240"/>
      <c r="OHL2" s="240"/>
      <c r="OHM2" s="240"/>
      <c r="OHN2" s="240"/>
      <c r="OHO2" s="240"/>
      <c r="OHP2" s="240"/>
      <c r="OHQ2" s="240"/>
      <c r="OHR2" s="240"/>
      <c r="OHS2" s="240"/>
      <c r="OHT2" s="240"/>
      <c r="OHU2" s="240"/>
      <c r="OHV2" s="240"/>
      <c r="OHW2" s="240"/>
      <c r="OHX2" s="240"/>
      <c r="OHY2" s="240"/>
      <c r="OHZ2" s="240"/>
      <c r="OIA2" s="240"/>
      <c r="OIB2" s="240"/>
      <c r="OIC2" s="240"/>
      <c r="OID2" s="240"/>
      <c r="OIE2" s="240"/>
      <c r="OIF2" s="240"/>
      <c r="OIG2" s="240"/>
      <c r="OIH2" s="240"/>
      <c r="OII2" s="240"/>
      <c r="OIJ2" s="240"/>
      <c r="OIK2" s="240"/>
      <c r="OIL2" s="240"/>
      <c r="OIM2" s="240"/>
      <c r="OIN2" s="240"/>
      <c r="OIO2" s="240"/>
      <c r="OIP2" s="240"/>
      <c r="OIQ2" s="240"/>
      <c r="OIR2" s="240"/>
      <c r="OIS2" s="240"/>
      <c r="OIT2" s="240"/>
      <c r="OIU2" s="240"/>
      <c r="OIV2" s="240"/>
      <c r="OIW2" s="240"/>
      <c r="OIX2" s="240"/>
      <c r="OIY2" s="240"/>
      <c r="OIZ2" s="240"/>
      <c r="OJA2" s="240"/>
      <c r="OJB2" s="240"/>
      <c r="OJC2" s="240"/>
      <c r="OJD2" s="240"/>
      <c r="OJE2" s="240"/>
      <c r="OJF2" s="240"/>
      <c r="OJG2" s="240"/>
      <c r="OJH2" s="240"/>
      <c r="OJI2" s="240"/>
      <c r="OJJ2" s="240"/>
      <c r="OJK2" s="240"/>
      <c r="OJL2" s="240"/>
      <c r="OJM2" s="240"/>
      <c r="OJN2" s="240"/>
      <c r="OJO2" s="240"/>
      <c r="OJP2" s="240"/>
      <c r="OJQ2" s="240"/>
      <c r="OJR2" s="240"/>
      <c r="OJS2" s="240"/>
      <c r="OJT2" s="240"/>
      <c r="OJU2" s="240"/>
      <c r="OJV2" s="240"/>
      <c r="OJW2" s="240"/>
      <c r="OJX2" s="240"/>
      <c r="OJY2" s="240"/>
      <c r="OJZ2" s="240"/>
      <c r="OKA2" s="240"/>
      <c r="OKB2" s="240"/>
      <c r="OKC2" s="240"/>
      <c r="OKD2" s="240"/>
      <c r="OKE2" s="240"/>
      <c r="OKF2" s="240"/>
      <c r="OKG2" s="240"/>
      <c r="OKH2" s="240"/>
      <c r="OKI2" s="240"/>
      <c r="OKJ2" s="240"/>
      <c r="OKK2" s="240"/>
      <c r="OKL2" s="240"/>
      <c r="OKM2" s="240"/>
      <c r="OKN2" s="240"/>
      <c r="OKO2" s="240"/>
      <c r="OKP2" s="240"/>
      <c r="OKQ2" s="240"/>
      <c r="OKR2" s="240"/>
      <c r="OKS2" s="240"/>
      <c r="OKT2" s="240"/>
      <c r="OKU2" s="240"/>
      <c r="OKV2" s="240"/>
      <c r="OKW2" s="240"/>
      <c r="OKX2" s="240"/>
      <c r="OKY2" s="240"/>
      <c r="OKZ2" s="240"/>
      <c r="OLA2" s="240"/>
      <c r="OLB2" s="240"/>
      <c r="OLC2" s="240"/>
      <c r="OLD2" s="240"/>
      <c r="OLE2" s="240"/>
      <c r="OLF2" s="240"/>
      <c r="OLG2" s="240"/>
      <c r="OLH2" s="240"/>
      <c r="OLI2" s="240"/>
      <c r="OLJ2" s="240"/>
      <c r="OLK2" s="240"/>
      <c r="OLL2" s="240"/>
      <c r="OLM2" s="240"/>
      <c r="OLN2" s="240"/>
      <c r="OLO2" s="240"/>
      <c r="OLP2" s="240"/>
      <c r="OLQ2" s="240"/>
      <c r="OLR2" s="240"/>
      <c r="OLS2" s="240"/>
      <c r="OLT2" s="240"/>
      <c r="OLU2" s="240"/>
      <c r="OLV2" s="240"/>
      <c r="OLW2" s="240"/>
      <c r="OLX2" s="240"/>
      <c r="OLY2" s="240"/>
      <c r="OLZ2" s="240"/>
      <c r="OMA2" s="240"/>
      <c r="OMB2" s="240"/>
      <c r="OMC2" s="240"/>
      <c r="OMD2" s="240"/>
      <c r="OME2" s="240"/>
      <c r="OMF2" s="240"/>
      <c r="OMG2" s="240"/>
      <c r="OMH2" s="240"/>
      <c r="OMI2" s="240"/>
      <c r="OMJ2" s="240"/>
      <c r="OMK2" s="240"/>
      <c r="OML2" s="240"/>
      <c r="OMM2" s="240"/>
      <c r="OMN2" s="240"/>
      <c r="OMO2" s="240"/>
      <c r="OMP2" s="240"/>
      <c r="OMQ2" s="240"/>
      <c r="OMR2" s="240"/>
      <c r="OMS2" s="240"/>
      <c r="OMT2" s="240"/>
      <c r="OMU2" s="240"/>
      <c r="OMV2" s="240"/>
      <c r="OMW2" s="240"/>
      <c r="OMX2" s="240"/>
      <c r="OMY2" s="240"/>
      <c r="OMZ2" s="240"/>
      <c r="ONA2" s="240"/>
      <c r="ONB2" s="240"/>
      <c r="ONC2" s="240"/>
      <c r="OND2" s="240"/>
      <c r="ONE2" s="240"/>
      <c r="ONF2" s="240"/>
      <c r="ONG2" s="240"/>
      <c r="ONH2" s="240"/>
      <c r="ONI2" s="240"/>
      <c r="ONJ2" s="240"/>
      <c r="ONK2" s="240"/>
      <c r="ONL2" s="240"/>
      <c r="ONM2" s="240"/>
      <c r="ONN2" s="240"/>
      <c r="ONO2" s="240"/>
      <c r="ONP2" s="240"/>
      <c r="ONQ2" s="240"/>
      <c r="ONR2" s="240"/>
      <c r="ONS2" s="240"/>
      <c r="ONT2" s="240"/>
      <c r="ONU2" s="240"/>
      <c r="ONV2" s="240"/>
      <c r="ONW2" s="240"/>
      <c r="ONX2" s="240"/>
      <c r="ONY2" s="240"/>
      <c r="ONZ2" s="240"/>
      <c r="OOA2" s="240"/>
      <c r="OOB2" s="240"/>
      <c r="OOC2" s="240"/>
      <c r="OOD2" s="240"/>
      <c r="OOE2" s="240"/>
      <c r="OOF2" s="240"/>
      <c r="OOG2" s="240"/>
      <c r="OOH2" s="240"/>
      <c r="OOI2" s="240"/>
      <c r="OOJ2" s="240"/>
      <c r="OOK2" s="240"/>
      <c r="OOL2" s="240"/>
      <c r="OOM2" s="240"/>
      <c r="OON2" s="240"/>
      <c r="OOO2" s="240"/>
      <c r="OOP2" s="240"/>
      <c r="OOQ2" s="240"/>
      <c r="OOR2" s="240"/>
      <c r="OOS2" s="240"/>
      <c r="OOT2" s="240"/>
      <c r="OOU2" s="240"/>
      <c r="OOV2" s="240"/>
      <c r="OOW2" s="240"/>
      <c r="OOX2" s="240"/>
      <c r="OOY2" s="240"/>
      <c r="OOZ2" s="240"/>
      <c r="OPA2" s="240"/>
      <c r="OPB2" s="240"/>
      <c r="OPC2" s="240"/>
      <c r="OPD2" s="240"/>
      <c r="OPE2" s="240"/>
      <c r="OPF2" s="240"/>
      <c r="OPG2" s="240"/>
      <c r="OPH2" s="240"/>
      <c r="OPI2" s="240"/>
      <c r="OPJ2" s="240"/>
      <c r="OPK2" s="240"/>
      <c r="OPL2" s="240"/>
      <c r="OPM2" s="240"/>
      <c r="OPN2" s="240"/>
      <c r="OPO2" s="240"/>
      <c r="OPP2" s="240"/>
      <c r="OPQ2" s="240"/>
      <c r="OPR2" s="240"/>
      <c r="OPS2" s="240"/>
      <c r="OPT2" s="240"/>
      <c r="OPU2" s="240"/>
      <c r="OPV2" s="240"/>
      <c r="OPW2" s="240"/>
      <c r="OPX2" s="240"/>
      <c r="OPY2" s="240"/>
      <c r="OPZ2" s="240"/>
      <c r="OQA2" s="240"/>
      <c r="OQB2" s="240"/>
      <c r="OQC2" s="240"/>
      <c r="OQD2" s="240"/>
      <c r="OQE2" s="240"/>
      <c r="OQF2" s="240"/>
      <c r="OQG2" s="240"/>
      <c r="OQH2" s="240"/>
      <c r="OQI2" s="240"/>
      <c r="OQJ2" s="240"/>
      <c r="OQK2" s="240"/>
      <c r="OQL2" s="240"/>
      <c r="OQM2" s="240"/>
      <c r="OQN2" s="240"/>
      <c r="OQO2" s="240"/>
      <c r="OQP2" s="240"/>
      <c r="OQQ2" s="240"/>
      <c r="OQR2" s="240"/>
      <c r="OQS2" s="240"/>
      <c r="OQT2" s="240"/>
      <c r="OQU2" s="240"/>
      <c r="OQV2" s="240"/>
      <c r="OQW2" s="240"/>
      <c r="OQX2" s="240"/>
      <c r="OQY2" s="240"/>
      <c r="OQZ2" s="240"/>
      <c r="ORA2" s="240"/>
      <c r="ORB2" s="240"/>
      <c r="ORC2" s="240"/>
      <c r="ORD2" s="240"/>
      <c r="ORE2" s="240"/>
      <c r="ORF2" s="240"/>
      <c r="ORG2" s="240"/>
      <c r="ORH2" s="240"/>
      <c r="ORI2" s="240"/>
      <c r="ORJ2" s="240"/>
      <c r="ORK2" s="240"/>
      <c r="ORL2" s="240"/>
      <c r="ORM2" s="240"/>
      <c r="ORN2" s="240"/>
      <c r="ORO2" s="240"/>
      <c r="ORP2" s="240"/>
      <c r="ORQ2" s="240"/>
      <c r="ORR2" s="240"/>
      <c r="ORS2" s="240"/>
      <c r="ORT2" s="240"/>
      <c r="ORU2" s="240"/>
      <c r="ORV2" s="240"/>
      <c r="ORW2" s="240"/>
      <c r="ORX2" s="240"/>
      <c r="ORY2" s="240"/>
      <c r="ORZ2" s="240"/>
      <c r="OSA2" s="240"/>
      <c r="OSB2" s="240"/>
      <c r="OSC2" s="240"/>
      <c r="OSD2" s="240"/>
      <c r="OSE2" s="240"/>
      <c r="OSF2" s="240"/>
      <c r="OSG2" s="240"/>
      <c r="OSH2" s="240"/>
      <c r="OSI2" s="240"/>
      <c r="OSJ2" s="240"/>
      <c r="OSK2" s="240"/>
      <c r="OSL2" s="240"/>
      <c r="OSM2" s="240"/>
      <c r="OSN2" s="240"/>
      <c r="OSO2" s="240"/>
      <c r="OSP2" s="240"/>
      <c r="OSQ2" s="240"/>
      <c r="OSR2" s="240"/>
      <c r="OSS2" s="240"/>
      <c r="OST2" s="240"/>
      <c r="OSU2" s="240"/>
      <c r="OSV2" s="240"/>
      <c r="OSW2" s="240"/>
      <c r="OSX2" s="240"/>
      <c r="OSY2" s="240"/>
      <c r="OSZ2" s="240"/>
      <c r="OTA2" s="240"/>
      <c r="OTB2" s="240"/>
    </row>
    <row r="3" spans="1:10662" ht="27" customHeight="1" x14ac:dyDescent="0.3">
      <c r="A3" s="244"/>
      <c r="B3" s="582" t="s">
        <v>843</v>
      </c>
      <c r="C3" s="582"/>
      <c r="D3" s="582"/>
      <c r="E3" s="244"/>
      <c r="F3" s="244"/>
    </row>
    <row r="4" spans="1:10662" ht="21" customHeight="1" x14ac:dyDescent="0.3">
      <c r="A4" s="244"/>
      <c r="B4" s="582" t="s">
        <v>831</v>
      </c>
      <c r="C4" s="582"/>
      <c r="D4" s="582"/>
      <c r="E4" s="244"/>
      <c r="F4" s="244"/>
    </row>
    <row r="5" spans="1:10662" ht="19.5" customHeight="1" x14ac:dyDescent="0.3">
      <c r="A5" s="583" t="s">
        <v>844</v>
      </c>
      <c r="B5" s="583"/>
      <c r="C5" s="583"/>
      <c r="D5" s="583"/>
      <c r="E5" s="583"/>
      <c r="F5" s="244"/>
    </row>
    <row r="6" spans="1:10662" ht="26.25" customHeight="1" x14ac:dyDescent="0.3">
      <c r="A6" s="245" t="s">
        <v>596</v>
      </c>
      <c r="B6" s="246" t="s">
        <v>616</v>
      </c>
      <c r="C6" s="246" t="s">
        <v>617</v>
      </c>
      <c r="D6" s="247" t="s">
        <v>849</v>
      </c>
      <c r="E6" s="246" t="s">
        <v>618</v>
      </c>
      <c r="F6" s="244"/>
      <c r="H6" s="242"/>
    </row>
    <row r="7" spans="1:10662" ht="64.5" customHeight="1" x14ac:dyDescent="0.3">
      <c r="A7" s="245">
        <v>1</v>
      </c>
      <c r="B7" s="245" t="s">
        <v>847</v>
      </c>
      <c r="C7" s="246" t="s">
        <v>619</v>
      </c>
      <c r="D7" s="248">
        <v>3000</v>
      </c>
      <c r="E7" s="249"/>
      <c r="F7" s="244"/>
      <c r="H7" s="264"/>
    </row>
    <row r="8" spans="1:10662" ht="69.75" customHeight="1" x14ac:dyDescent="0.3">
      <c r="A8" s="245">
        <v>2</v>
      </c>
      <c r="B8" s="245" t="s">
        <v>848</v>
      </c>
      <c r="C8" s="246" t="s">
        <v>620</v>
      </c>
      <c r="D8" s="248">
        <v>3450</v>
      </c>
      <c r="E8" s="249"/>
      <c r="F8" s="244"/>
      <c r="H8" s="264"/>
    </row>
    <row r="9" spans="1:10662" ht="60.75" customHeight="1" x14ac:dyDescent="0.3">
      <c r="A9" s="250">
        <v>3</v>
      </c>
      <c r="B9" s="245" t="s">
        <v>850</v>
      </c>
      <c r="C9" s="246" t="s">
        <v>621</v>
      </c>
      <c r="D9" s="248">
        <v>15391.6</v>
      </c>
      <c r="E9" s="249"/>
      <c r="F9" s="244"/>
      <c r="H9" s="264"/>
    </row>
    <row r="10" spans="1:10662" ht="57" customHeight="1" x14ac:dyDescent="0.3">
      <c r="A10" s="250">
        <v>4</v>
      </c>
      <c r="B10" s="245" t="s">
        <v>851</v>
      </c>
      <c r="C10" s="246" t="s">
        <v>622</v>
      </c>
      <c r="D10" s="248">
        <v>25193.870000000003</v>
      </c>
      <c r="E10" s="249"/>
      <c r="F10" s="244"/>
      <c r="H10" s="264"/>
    </row>
    <row r="11" spans="1:10662" ht="48" customHeight="1" x14ac:dyDescent="0.3">
      <c r="A11" s="250"/>
      <c r="B11" s="245" t="s">
        <v>852</v>
      </c>
      <c r="C11" s="246" t="s">
        <v>623</v>
      </c>
      <c r="D11" s="248">
        <v>14760.310000000001</v>
      </c>
      <c r="E11" s="249"/>
      <c r="F11" s="244"/>
    </row>
    <row r="12" spans="1:10662" ht="30" customHeight="1" x14ac:dyDescent="0.3">
      <c r="A12" s="250"/>
      <c r="B12" s="245" t="s">
        <v>125</v>
      </c>
      <c r="C12" s="246" t="s">
        <v>624</v>
      </c>
      <c r="D12" s="248">
        <v>10433.56</v>
      </c>
      <c r="E12" s="249"/>
      <c r="F12" s="244"/>
    </row>
    <row r="13" spans="1:10662" ht="39" customHeight="1" x14ac:dyDescent="0.3">
      <c r="A13" s="250">
        <v>5</v>
      </c>
      <c r="B13" s="245" t="s">
        <v>853</v>
      </c>
      <c r="C13" s="251" t="s">
        <v>625</v>
      </c>
      <c r="D13" s="252">
        <v>27120.92</v>
      </c>
      <c r="E13" s="253"/>
      <c r="F13" s="244"/>
    </row>
    <row r="14" spans="1:10662" ht="27.75" customHeight="1" x14ac:dyDescent="0.3">
      <c r="A14" s="250"/>
      <c r="B14" s="245" t="s">
        <v>109</v>
      </c>
      <c r="C14" s="251" t="s">
        <v>626</v>
      </c>
      <c r="D14" s="252">
        <v>5743.8</v>
      </c>
      <c r="E14" s="253"/>
      <c r="F14" s="244"/>
    </row>
    <row r="15" spans="1:10662" ht="37.5" x14ac:dyDescent="0.3">
      <c r="A15" s="250"/>
      <c r="B15" s="245" t="s">
        <v>627</v>
      </c>
      <c r="C15" s="251" t="s">
        <v>628</v>
      </c>
      <c r="D15" s="252">
        <v>21377.119999999999</v>
      </c>
      <c r="E15" s="253"/>
      <c r="F15" s="254"/>
    </row>
    <row r="16" spans="1:10662" ht="18.75" x14ac:dyDescent="0.3">
      <c r="A16" s="250"/>
      <c r="B16" s="245" t="s">
        <v>629</v>
      </c>
      <c r="C16" s="251" t="s">
        <v>630</v>
      </c>
      <c r="D16" s="252">
        <v>0</v>
      </c>
      <c r="E16" s="253"/>
      <c r="F16" s="254"/>
    </row>
    <row r="17" spans="1:6" ht="56.25" x14ac:dyDescent="0.3">
      <c r="A17" s="250">
        <v>6</v>
      </c>
      <c r="B17" s="245" t="s">
        <v>854</v>
      </c>
      <c r="C17" s="251" t="s">
        <v>631</v>
      </c>
      <c r="D17" s="252">
        <v>7000</v>
      </c>
      <c r="E17" s="253"/>
      <c r="F17" s="254"/>
    </row>
    <row r="18" spans="1:6" ht="37.5" x14ac:dyDescent="0.3">
      <c r="A18" s="250">
        <v>7</v>
      </c>
      <c r="B18" s="245" t="s">
        <v>871</v>
      </c>
      <c r="C18" s="251" t="s">
        <v>632</v>
      </c>
      <c r="D18" s="252">
        <v>4141.5</v>
      </c>
      <c r="E18" s="253"/>
      <c r="F18" s="254"/>
    </row>
    <row r="19" spans="1:6" ht="56.25" x14ac:dyDescent="0.3">
      <c r="A19" s="255"/>
      <c r="B19" s="245" t="s">
        <v>633</v>
      </c>
      <c r="C19" s="251" t="s">
        <v>634</v>
      </c>
      <c r="D19" s="252">
        <v>3076</v>
      </c>
      <c r="E19" s="253"/>
      <c r="F19" s="254"/>
    </row>
    <row r="20" spans="1:6" ht="37.5" x14ac:dyDescent="0.3">
      <c r="A20" s="255"/>
      <c r="B20" s="245" t="s">
        <v>635</v>
      </c>
      <c r="C20" s="251" t="s">
        <v>636</v>
      </c>
      <c r="D20" s="252">
        <v>1065.5</v>
      </c>
      <c r="E20" s="253"/>
      <c r="F20" s="254"/>
    </row>
    <row r="21" spans="1:6" ht="75" x14ac:dyDescent="0.3">
      <c r="A21" s="250">
        <v>8</v>
      </c>
      <c r="B21" s="245" t="s">
        <v>855</v>
      </c>
      <c r="C21" s="251" t="s">
        <v>637</v>
      </c>
      <c r="D21" s="252">
        <v>927.8</v>
      </c>
      <c r="E21" s="253"/>
      <c r="F21" s="254"/>
    </row>
    <row r="22" spans="1:6" ht="37.5" x14ac:dyDescent="0.3">
      <c r="A22" s="250">
        <v>9</v>
      </c>
      <c r="B22" s="245" t="s">
        <v>872</v>
      </c>
      <c r="C22" s="251" t="s">
        <v>638</v>
      </c>
      <c r="D22" s="263">
        <v>28594.17</v>
      </c>
      <c r="E22" s="253"/>
      <c r="F22" s="254"/>
    </row>
    <row r="23" spans="1:6" ht="37.5" x14ac:dyDescent="0.3">
      <c r="A23" s="250"/>
      <c r="B23" s="245" t="s">
        <v>17</v>
      </c>
      <c r="C23" s="251" t="s">
        <v>639</v>
      </c>
      <c r="D23" s="252">
        <v>2247.11</v>
      </c>
      <c r="E23" s="253"/>
      <c r="F23" s="254"/>
    </row>
    <row r="24" spans="1:6" ht="37.5" x14ac:dyDescent="0.3">
      <c r="A24" s="250"/>
      <c r="B24" s="245" t="s">
        <v>76</v>
      </c>
      <c r="C24" s="251" t="s">
        <v>640</v>
      </c>
      <c r="D24" s="252">
        <v>1086.77</v>
      </c>
      <c r="E24" s="253"/>
      <c r="F24" s="254"/>
    </row>
    <row r="25" spans="1:6" ht="37.5" x14ac:dyDescent="0.3">
      <c r="A25" s="250"/>
      <c r="B25" s="245" t="s">
        <v>641</v>
      </c>
      <c r="C25" s="251" t="s">
        <v>642</v>
      </c>
      <c r="D25" s="252">
        <v>900</v>
      </c>
      <c r="E25" s="253"/>
      <c r="F25" s="254"/>
    </row>
    <row r="26" spans="1:6" ht="42" customHeight="1" x14ac:dyDescent="0.3">
      <c r="A26" s="250"/>
      <c r="B26" s="245" t="s">
        <v>856</v>
      </c>
      <c r="C26" s="251" t="s">
        <v>643</v>
      </c>
      <c r="D26" s="256">
        <v>24360.289999999997</v>
      </c>
      <c r="E26" s="253"/>
      <c r="F26" s="254"/>
    </row>
    <row r="27" spans="1:6" ht="75" x14ac:dyDescent="0.3">
      <c r="A27" s="250">
        <v>10</v>
      </c>
      <c r="B27" s="245" t="s">
        <v>873</v>
      </c>
      <c r="C27" s="251" t="s">
        <v>644</v>
      </c>
      <c r="D27" s="252">
        <v>39127.480000000003</v>
      </c>
      <c r="E27" s="253"/>
      <c r="F27" s="254"/>
    </row>
    <row r="28" spans="1:6" ht="18.75" x14ac:dyDescent="0.3">
      <c r="A28" s="250"/>
      <c r="B28" s="245" t="s">
        <v>160</v>
      </c>
      <c r="C28" s="251" t="s">
        <v>159</v>
      </c>
      <c r="D28" s="252">
        <f>D29+D30+D31</f>
        <v>28351.480000000003</v>
      </c>
      <c r="E28" s="257"/>
      <c r="F28" s="244"/>
    </row>
    <row r="29" spans="1:6" ht="37.5" x14ac:dyDescent="0.3">
      <c r="A29" s="250"/>
      <c r="B29" s="245" t="s">
        <v>145</v>
      </c>
      <c r="C29" s="251" t="s">
        <v>144</v>
      </c>
      <c r="D29" s="252">
        <v>24962.58</v>
      </c>
      <c r="E29" s="257"/>
      <c r="F29" s="244"/>
    </row>
    <row r="30" spans="1:6" ht="56.25" x14ac:dyDescent="0.3">
      <c r="A30" s="250"/>
      <c r="B30" s="245" t="s">
        <v>196</v>
      </c>
      <c r="C30" s="251" t="s">
        <v>195</v>
      </c>
      <c r="D30" s="252">
        <v>2509.2600000000002</v>
      </c>
      <c r="E30" s="257"/>
      <c r="F30" s="244"/>
    </row>
    <row r="31" spans="1:6" ht="56.25" x14ac:dyDescent="0.3">
      <c r="A31" s="250">
        <v>11</v>
      </c>
      <c r="B31" s="245" t="s">
        <v>874</v>
      </c>
      <c r="C31" s="251" t="s">
        <v>720</v>
      </c>
      <c r="D31" s="252">
        <v>879.64</v>
      </c>
      <c r="E31" s="257"/>
      <c r="F31" s="244"/>
    </row>
    <row r="32" spans="1:6" ht="37.5" x14ac:dyDescent="0.3">
      <c r="A32" s="250"/>
      <c r="B32" s="245" t="s">
        <v>721</v>
      </c>
      <c r="C32" s="251" t="s">
        <v>722</v>
      </c>
      <c r="D32" s="252">
        <v>879.64</v>
      </c>
      <c r="E32" s="257"/>
      <c r="F32" s="244"/>
    </row>
    <row r="33" spans="1:6" ht="18.75" x14ac:dyDescent="0.3">
      <c r="A33" s="250"/>
      <c r="B33" s="250" t="s">
        <v>610</v>
      </c>
      <c r="C33" s="251"/>
      <c r="D33" s="258">
        <f>D7+D8+D9+D10+D13+D17+D18+D21+D22+D27+D31</f>
        <v>154826.98000000001</v>
      </c>
      <c r="E33" s="257"/>
      <c r="F33" s="244"/>
    </row>
    <row r="34" spans="1:6" s="242" customFormat="1" ht="18.75" x14ac:dyDescent="0.3">
      <c r="A34" s="259"/>
      <c r="B34" s="259"/>
      <c r="C34" s="259"/>
      <c r="D34" s="580"/>
      <c r="E34" s="259"/>
      <c r="F34" s="259"/>
    </row>
    <row r="35" spans="1:6" s="242" customFormat="1" ht="18.75" x14ac:dyDescent="0.3">
      <c r="A35" s="259"/>
      <c r="B35" s="259"/>
      <c r="C35" s="259"/>
      <c r="D35" s="580"/>
      <c r="E35" s="259"/>
      <c r="F35" s="259"/>
    </row>
    <row r="36" spans="1:6" s="242" customFormat="1" ht="18.75" x14ac:dyDescent="0.3">
      <c r="A36" s="259"/>
      <c r="B36" s="259"/>
      <c r="C36" s="259"/>
      <c r="D36" s="580"/>
      <c r="E36" s="259"/>
      <c r="F36" s="259"/>
    </row>
    <row r="37" spans="1:6" s="242" customFormat="1" ht="18.75" x14ac:dyDescent="0.3">
      <c r="A37" s="259"/>
      <c r="B37" s="259"/>
      <c r="C37" s="259"/>
      <c r="D37" s="580"/>
      <c r="E37" s="259"/>
      <c r="F37" s="259"/>
    </row>
    <row r="38" spans="1:6" s="242" customFormat="1" x14ac:dyDescent="0.25">
      <c r="A38" s="241"/>
      <c r="B38" s="241"/>
      <c r="C38" s="241"/>
      <c r="D38" s="241"/>
      <c r="E38" s="241"/>
      <c r="F38" s="241"/>
    </row>
    <row r="39" spans="1:6" s="242" customFormat="1" x14ac:dyDescent="0.25">
      <c r="A39" s="241"/>
      <c r="B39" s="241"/>
      <c r="C39" s="241"/>
      <c r="D39" s="241"/>
      <c r="E39" s="241"/>
      <c r="F39" s="241"/>
    </row>
    <row r="40" spans="1:6" s="242" customFormat="1" x14ac:dyDescent="0.25">
      <c r="A40" s="241"/>
      <c r="B40" s="241"/>
      <c r="C40" s="241"/>
      <c r="D40" s="241"/>
      <c r="E40" s="241"/>
      <c r="F40" s="241"/>
    </row>
    <row r="41" spans="1:6" s="242" customFormat="1" x14ac:dyDescent="0.25">
      <c r="A41" s="241"/>
      <c r="B41" s="241"/>
      <c r="C41" s="241"/>
      <c r="D41" s="241"/>
      <c r="E41" s="241"/>
      <c r="F41" s="241"/>
    </row>
    <row r="42" spans="1:6" s="242" customFormat="1" x14ac:dyDescent="0.25">
      <c r="A42" s="241"/>
      <c r="B42" s="241"/>
      <c r="C42" s="241"/>
      <c r="D42" s="241"/>
      <c r="E42" s="241"/>
      <c r="F42" s="241"/>
    </row>
    <row r="43" spans="1:6" s="242" customFormat="1" x14ac:dyDescent="0.25">
      <c r="A43" s="241"/>
      <c r="B43" s="241"/>
      <c r="C43" s="241"/>
      <c r="D43" s="241"/>
      <c r="E43" s="241"/>
      <c r="F43" s="241"/>
    </row>
  </sheetData>
  <mergeCells count="6">
    <mergeCell ref="D34:D35"/>
    <mergeCell ref="D36:D37"/>
    <mergeCell ref="C2:D2"/>
    <mergeCell ref="B3:D3"/>
    <mergeCell ref="B4:D4"/>
    <mergeCell ref="A5:E5"/>
  </mergeCells>
  <pageMargins left="0.7" right="0.7" top="0.75" bottom="0.75" header="0.3" footer="0.3"/>
  <pageSetup paperSize="9" scale="40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zoomScaleNormal="100" workbookViewId="0">
      <selection activeCell="C60" sqref="C60:D77"/>
    </sheetView>
  </sheetViews>
  <sheetFormatPr defaultColWidth="9.28515625" defaultRowHeight="11.25" x14ac:dyDescent="0.2"/>
  <cols>
    <col min="1" max="1" width="6.42578125" style="328" customWidth="1"/>
    <col min="2" max="2" width="8.85546875" style="310" customWidth="1"/>
    <col min="3" max="3" width="22.140625" style="310" customWidth="1"/>
    <col min="4" max="4" width="80" style="329" customWidth="1"/>
    <col min="5" max="6" width="9.28515625" style="307"/>
    <col min="7" max="7" width="27.28515625" style="307" customWidth="1"/>
    <col min="8" max="16384" width="9.28515625" style="307"/>
  </cols>
  <sheetData>
    <row r="1" spans="1:7" ht="12.75" x14ac:dyDescent="0.2">
      <c r="A1" s="305"/>
      <c r="B1" s="119"/>
      <c r="C1" s="119"/>
      <c r="D1" s="302"/>
      <c r="E1" s="306"/>
    </row>
    <row r="2" spans="1:7" ht="12.75" x14ac:dyDescent="0.2">
      <c r="A2" s="305"/>
      <c r="B2" s="119"/>
      <c r="C2" s="119"/>
      <c r="D2" s="302"/>
      <c r="E2" s="306"/>
    </row>
    <row r="3" spans="1:7" ht="12.75" x14ac:dyDescent="0.2">
      <c r="A3" s="305"/>
      <c r="B3" s="119"/>
      <c r="C3" s="119"/>
      <c r="D3" s="302"/>
      <c r="E3" s="306"/>
    </row>
    <row r="4" spans="1:7" ht="12.75" x14ac:dyDescent="0.2">
      <c r="A4" s="305"/>
      <c r="B4" s="119"/>
      <c r="C4" s="119"/>
      <c r="D4" s="302" t="s">
        <v>731</v>
      </c>
    </row>
    <row r="5" spans="1:7" ht="12.75" x14ac:dyDescent="0.2">
      <c r="A5" s="305"/>
      <c r="B5" s="119"/>
      <c r="C5" s="119"/>
      <c r="D5" s="302" t="s">
        <v>829</v>
      </c>
    </row>
    <row r="6" spans="1:7" ht="12.75" x14ac:dyDescent="0.2">
      <c r="A6" s="305"/>
      <c r="B6" s="119"/>
      <c r="C6" s="119"/>
      <c r="D6" s="302"/>
    </row>
    <row r="7" spans="1:7" ht="12.75" x14ac:dyDescent="0.2">
      <c r="A7" s="305"/>
      <c r="B7" s="119"/>
      <c r="C7" s="119"/>
      <c r="D7" s="302" t="s">
        <v>727</v>
      </c>
    </row>
    <row r="8" spans="1:7" ht="15.75" x14ac:dyDescent="0.2">
      <c r="A8" s="305"/>
      <c r="B8" s="469" t="s">
        <v>0</v>
      </c>
      <c r="C8" s="469"/>
      <c r="D8" s="469"/>
    </row>
    <row r="9" spans="1:7" ht="15.75" customHeight="1" x14ac:dyDescent="0.25">
      <c r="A9" s="305"/>
      <c r="B9" s="469" t="s">
        <v>828</v>
      </c>
      <c r="C9" s="469"/>
      <c r="D9" s="469"/>
      <c r="E9" s="308"/>
    </row>
    <row r="10" spans="1:7" s="310" customFormat="1" ht="15.75" x14ac:dyDescent="0.2">
      <c r="A10" s="305"/>
      <c r="B10" s="122"/>
      <c r="C10" s="122"/>
      <c r="D10" s="155"/>
      <c r="E10" s="309"/>
    </row>
    <row r="11" spans="1:7" s="310" customFormat="1" ht="31.5" x14ac:dyDescent="0.25">
      <c r="A11" s="311" t="s">
        <v>596</v>
      </c>
      <c r="B11" s="312" t="s">
        <v>732</v>
      </c>
      <c r="C11" s="123" t="s">
        <v>733</v>
      </c>
      <c r="D11" s="313" t="s">
        <v>734</v>
      </c>
      <c r="G11" s="314"/>
    </row>
    <row r="12" spans="1:7" ht="15.75" customHeight="1" x14ac:dyDescent="0.2">
      <c r="A12" s="315">
        <v>1</v>
      </c>
      <c r="B12" s="316" t="s">
        <v>441</v>
      </c>
      <c r="C12" s="470" t="s">
        <v>735</v>
      </c>
      <c r="D12" s="471"/>
    </row>
    <row r="13" spans="1:7" ht="63" x14ac:dyDescent="0.2">
      <c r="A13" s="317"/>
      <c r="B13" s="316" t="s">
        <v>441</v>
      </c>
      <c r="C13" s="198" t="s">
        <v>736</v>
      </c>
      <c r="D13" s="303" t="s">
        <v>458</v>
      </c>
    </row>
    <row r="14" spans="1:7" ht="63" x14ac:dyDescent="0.2">
      <c r="A14" s="317"/>
      <c r="B14" s="316" t="s">
        <v>441</v>
      </c>
      <c r="C14" s="198" t="s">
        <v>737</v>
      </c>
      <c r="D14" s="303" t="s">
        <v>738</v>
      </c>
    </row>
    <row r="15" spans="1:7" ht="31.5" x14ac:dyDescent="0.2">
      <c r="A15" s="317"/>
      <c r="B15" s="316" t="s">
        <v>441</v>
      </c>
      <c r="C15" s="198" t="s">
        <v>739</v>
      </c>
      <c r="D15" s="303" t="s">
        <v>462</v>
      </c>
      <c r="E15" s="318"/>
    </row>
    <row r="16" spans="1:7" ht="47.25" x14ac:dyDescent="0.2">
      <c r="A16" s="317"/>
      <c r="B16" s="316" t="s">
        <v>441</v>
      </c>
      <c r="C16" s="198" t="s">
        <v>740</v>
      </c>
      <c r="D16" s="303" t="s">
        <v>468</v>
      </c>
    </row>
    <row r="17" spans="1:17" ht="63" x14ac:dyDescent="0.2">
      <c r="A17" s="317"/>
      <c r="B17" s="316" t="s">
        <v>441</v>
      </c>
      <c r="C17" s="198" t="s">
        <v>741</v>
      </c>
      <c r="D17" s="303" t="s">
        <v>472</v>
      </c>
    </row>
    <row r="18" spans="1:17" ht="31.5" x14ac:dyDescent="0.2">
      <c r="A18" s="317"/>
      <c r="B18" s="316" t="s">
        <v>441</v>
      </c>
      <c r="C18" s="198" t="s">
        <v>742</v>
      </c>
      <c r="D18" s="303" t="s">
        <v>743</v>
      </c>
    </row>
    <row r="19" spans="1:17" ht="28.5" customHeight="1" x14ac:dyDescent="0.2">
      <c r="A19" s="317"/>
      <c r="B19" s="316" t="s">
        <v>441</v>
      </c>
      <c r="C19" s="198" t="s">
        <v>744</v>
      </c>
      <c r="D19" s="303" t="s">
        <v>745</v>
      </c>
    </row>
    <row r="20" spans="1:17" ht="32.25" customHeight="1" x14ac:dyDescent="0.2">
      <c r="A20" s="317"/>
      <c r="B20" s="316" t="s">
        <v>441</v>
      </c>
      <c r="C20" s="198" t="s">
        <v>746</v>
      </c>
      <c r="D20" s="303" t="s">
        <v>479</v>
      </c>
    </row>
    <row r="21" spans="1:17" ht="31.5" x14ac:dyDescent="0.2">
      <c r="A21" s="317"/>
      <c r="B21" s="316" t="s">
        <v>441</v>
      </c>
      <c r="C21" s="198" t="s">
        <v>747</v>
      </c>
      <c r="D21" s="303" t="s">
        <v>485</v>
      </c>
    </row>
    <row r="22" spans="1:17" ht="78.75" hidden="1" x14ac:dyDescent="0.2">
      <c r="A22" s="317"/>
      <c r="B22" s="316" t="s">
        <v>441</v>
      </c>
      <c r="C22" s="198" t="s">
        <v>748</v>
      </c>
      <c r="D22" s="303" t="s">
        <v>749</v>
      </c>
      <c r="O22" s="319"/>
    </row>
    <row r="23" spans="1:17" ht="78.75" x14ac:dyDescent="0.2">
      <c r="A23" s="317"/>
      <c r="B23" s="316" t="s">
        <v>441</v>
      </c>
      <c r="C23" s="198" t="s">
        <v>750</v>
      </c>
      <c r="D23" s="303" t="s">
        <v>494</v>
      </c>
      <c r="G23" s="415"/>
    </row>
    <row r="24" spans="1:17" ht="31.5" x14ac:dyDescent="0.2">
      <c r="A24" s="317"/>
      <c r="B24" s="316" t="s">
        <v>441</v>
      </c>
      <c r="C24" s="198" t="s">
        <v>751</v>
      </c>
      <c r="D24" s="303" t="s">
        <v>752</v>
      </c>
    </row>
    <row r="25" spans="1:17" ht="47.25" x14ac:dyDescent="0.2">
      <c r="A25" s="317"/>
      <c r="B25" s="316" t="s">
        <v>441</v>
      </c>
      <c r="C25" s="198" t="s">
        <v>753</v>
      </c>
      <c r="D25" s="303" t="s">
        <v>754</v>
      </c>
    </row>
    <row r="26" spans="1:17" ht="63" x14ac:dyDescent="0.2">
      <c r="A26" s="317"/>
      <c r="B26" s="316" t="s">
        <v>441</v>
      </c>
      <c r="C26" s="198" t="s">
        <v>755</v>
      </c>
      <c r="D26" s="303" t="s">
        <v>756</v>
      </c>
      <c r="E26" s="320"/>
      <c r="F26" s="321"/>
    </row>
    <row r="27" spans="1:17" ht="31.5" x14ac:dyDescent="0.2">
      <c r="A27" s="317"/>
      <c r="B27" s="316" t="s">
        <v>441</v>
      </c>
      <c r="C27" s="198" t="s">
        <v>757</v>
      </c>
      <c r="D27" s="303" t="s">
        <v>522</v>
      </c>
    </row>
    <row r="28" spans="1:17" ht="15.75" x14ac:dyDescent="0.2">
      <c r="A28" s="317"/>
      <c r="B28" s="316" t="s">
        <v>441</v>
      </c>
      <c r="C28" s="198" t="s">
        <v>758</v>
      </c>
      <c r="D28" s="303" t="s">
        <v>527</v>
      </c>
    </row>
    <row r="29" spans="1:17" ht="15.75" x14ac:dyDescent="0.2">
      <c r="A29" s="317"/>
      <c r="B29" s="316" t="s">
        <v>441</v>
      </c>
      <c r="C29" s="198" t="s">
        <v>759</v>
      </c>
      <c r="D29" s="303" t="s">
        <v>760</v>
      </c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</row>
    <row r="30" spans="1:17" ht="31.5" x14ac:dyDescent="0.2">
      <c r="A30" s="317"/>
      <c r="B30" s="316" t="s">
        <v>441</v>
      </c>
      <c r="C30" s="198" t="s">
        <v>814</v>
      </c>
      <c r="D30" s="303" t="s">
        <v>538</v>
      </c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</row>
    <row r="31" spans="1:17" ht="31.5" x14ac:dyDescent="0.2">
      <c r="A31" s="317"/>
      <c r="B31" s="316" t="s">
        <v>441</v>
      </c>
      <c r="C31" s="198" t="s">
        <v>815</v>
      </c>
      <c r="D31" s="303" t="s">
        <v>761</v>
      </c>
    </row>
    <row r="32" spans="1:17" ht="15.75" x14ac:dyDescent="0.2">
      <c r="A32" s="317"/>
      <c r="B32" s="316" t="s">
        <v>441</v>
      </c>
      <c r="C32" s="198" t="s">
        <v>816</v>
      </c>
      <c r="D32" s="303" t="s">
        <v>762</v>
      </c>
    </row>
    <row r="33" spans="1:8" ht="31.5" x14ac:dyDescent="0.2">
      <c r="A33" s="317"/>
      <c r="B33" s="316" t="s">
        <v>441</v>
      </c>
      <c r="C33" s="198" t="s">
        <v>817</v>
      </c>
      <c r="D33" s="303" t="s">
        <v>763</v>
      </c>
    </row>
    <row r="34" spans="1:8" ht="78.75" x14ac:dyDescent="0.2">
      <c r="A34" s="317"/>
      <c r="B34" s="316" t="s">
        <v>441</v>
      </c>
      <c r="C34" s="198" t="s">
        <v>818</v>
      </c>
      <c r="D34" s="303" t="s">
        <v>561</v>
      </c>
    </row>
    <row r="35" spans="1:8" ht="69.75" customHeight="1" x14ac:dyDescent="0.2">
      <c r="A35" s="317"/>
      <c r="B35" s="324" t="s">
        <v>441</v>
      </c>
      <c r="C35" s="198" t="s">
        <v>868</v>
      </c>
      <c r="D35" s="418" t="s">
        <v>564</v>
      </c>
    </row>
    <row r="36" spans="1:8" ht="15.75" x14ac:dyDescent="0.2">
      <c r="A36" s="317"/>
      <c r="B36" s="316" t="s">
        <v>441</v>
      </c>
      <c r="C36" s="198" t="s">
        <v>819</v>
      </c>
      <c r="D36" s="303" t="s">
        <v>567</v>
      </c>
    </row>
    <row r="37" spans="1:8" ht="31.5" x14ac:dyDescent="0.2">
      <c r="A37" s="317"/>
      <c r="B37" s="316" t="s">
        <v>441</v>
      </c>
      <c r="C37" s="198" t="s">
        <v>820</v>
      </c>
      <c r="D37" s="303" t="s">
        <v>574</v>
      </c>
    </row>
    <row r="38" spans="1:8" ht="47.25" x14ac:dyDescent="0.2">
      <c r="A38" s="317"/>
      <c r="B38" s="316" t="s">
        <v>441</v>
      </c>
      <c r="C38" s="198" t="s">
        <v>821</v>
      </c>
      <c r="D38" s="303" t="s">
        <v>764</v>
      </c>
    </row>
    <row r="39" spans="1:8" ht="31.5" x14ac:dyDescent="0.2">
      <c r="A39" s="317"/>
      <c r="B39" s="316" t="s">
        <v>441</v>
      </c>
      <c r="C39" s="198" t="s">
        <v>822</v>
      </c>
      <c r="D39" s="303" t="s">
        <v>571</v>
      </c>
    </row>
    <row r="40" spans="1:8" ht="15.75" x14ac:dyDescent="0.2">
      <c r="A40" s="317"/>
      <c r="B40" s="316" t="s">
        <v>441</v>
      </c>
      <c r="C40" s="198" t="s">
        <v>864</v>
      </c>
      <c r="D40" s="303" t="s">
        <v>765</v>
      </c>
    </row>
    <row r="41" spans="1:8" ht="31.5" x14ac:dyDescent="0.2">
      <c r="A41" s="317"/>
      <c r="B41" s="316" t="s">
        <v>441</v>
      </c>
      <c r="C41" s="198" t="s">
        <v>865</v>
      </c>
      <c r="D41" s="303" t="s">
        <v>689</v>
      </c>
    </row>
    <row r="42" spans="1:8" ht="15.6" customHeight="1" x14ac:dyDescent="0.2">
      <c r="A42" s="317"/>
      <c r="B42" s="316" t="s">
        <v>441</v>
      </c>
      <c r="C42" s="198" t="s">
        <v>866</v>
      </c>
      <c r="D42" s="303" t="s">
        <v>766</v>
      </c>
      <c r="E42" s="318"/>
    </row>
    <row r="43" spans="1:8" ht="47.25" x14ac:dyDescent="0.25">
      <c r="A43" s="317"/>
      <c r="B43" s="316" t="s">
        <v>441</v>
      </c>
      <c r="C43" s="198" t="s">
        <v>823</v>
      </c>
      <c r="D43" s="303" t="s">
        <v>767</v>
      </c>
      <c r="F43" s="323"/>
      <c r="G43" s="308"/>
      <c r="H43" s="308"/>
    </row>
    <row r="44" spans="1:8" ht="63" customHeight="1" x14ac:dyDescent="0.25">
      <c r="A44" s="317"/>
      <c r="B44" s="324" t="s">
        <v>441</v>
      </c>
      <c r="C44" s="325" t="s">
        <v>870</v>
      </c>
      <c r="D44" s="418" t="s">
        <v>869</v>
      </c>
      <c r="F44" s="323"/>
      <c r="G44" s="308"/>
      <c r="H44" s="308"/>
    </row>
    <row r="45" spans="1:8" ht="93.6" customHeight="1" x14ac:dyDescent="0.25">
      <c r="A45" s="317"/>
      <c r="B45" s="324" t="s">
        <v>441</v>
      </c>
      <c r="C45" s="325" t="s">
        <v>824</v>
      </c>
      <c r="D45" s="303" t="s">
        <v>578</v>
      </c>
      <c r="F45" s="323"/>
      <c r="G45" s="308"/>
      <c r="H45" s="308"/>
    </row>
    <row r="46" spans="1:8" ht="45.75" customHeight="1" x14ac:dyDescent="0.25">
      <c r="A46" s="317"/>
      <c r="B46" s="316" t="s">
        <v>441</v>
      </c>
      <c r="C46" s="325" t="s">
        <v>825</v>
      </c>
      <c r="D46" s="303" t="s">
        <v>768</v>
      </c>
      <c r="F46" s="323"/>
      <c r="G46" s="308"/>
      <c r="H46" s="308"/>
    </row>
    <row r="47" spans="1:8" ht="60" customHeight="1" x14ac:dyDescent="0.2">
      <c r="A47" s="317"/>
      <c r="B47" s="316" t="s">
        <v>441</v>
      </c>
      <c r="C47" s="325" t="s">
        <v>826</v>
      </c>
      <c r="D47" s="303" t="s">
        <v>580</v>
      </c>
    </row>
    <row r="48" spans="1:8" ht="22.5" customHeight="1" x14ac:dyDescent="0.2">
      <c r="A48" s="474" t="s">
        <v>863</v>
      </c>
      <c r="B48" s="475"/>
      <c r="C48" s="475"/>
      <c r="D48" s="476"/>
    </row>
    <row r="49" spans="1:5" ht="33" customHeight="1" x14ac:dyDescent="0.2">
      <c r="A49" s="411"/>
      <c r="B49" s="412" t="s">
        <v>858</v>
      </c>
      <c r="C49" s="413" t="s">
        <v>859</v>
      </c>
      <c r="D49" s="414" t="s">
        <v>860</v>
      </c>
    </row>
    <row r="50" spans="1:5" ht="34.5" customHeight="1" x14ac:dyDescent="0.2">
      <c r="A50" s="317"/>
      <c r="B50" s="324" t="s">
        <v>858</v>
      </c>
      <c r="C50" s="198" t="s">
        <v>757</v>
      </c>
      <c r="D50" s="409" t="s">
        <v>522</v>
      </c>
    </row>
    <row r="51" spans="1:5" ht="60" customHeight="1" x14ac:dyDescent="0.2">
      <c r="A51" s="317"/>
      <c r="B51" s="324" t="s">
        <v>858</v>
      </c>
      <c r="C51" s="198" t="s">
        <v>861</v>
      </c>
      <c r="D51" s="409" t="s">
        <v>756</v>
      </c>
    </row>
    <row r="52" spans="1:5" ht="53.25" customHeight="1" x14ac:dyDescent="0.2">
      <c r="A52" s="317"/>
      <c r="B52" s="324" t="s">
        <v>858</v>
      </c>
      <c r="C52" s="198" t="s">
        <v>862</v>
      </c>
      <c r="D52" s="409" t="s">
        <v>580</v>
      </c>
    </row>
    <row r="53" spans="1:5" ht="15.75" customHeight="1" x14ac:dyDescent="0.2">
      <c r="A53" s="317"/>
      <c r="B53" s="326" t="s">
        <v>769</v>
      </c>
      <c r="C53" s="472" t="s">
        <v>770</v>
      </c>
      <c r="D53" s="473"/>
    </row>
    <row r="54" spans="1:5" ht="47.25" x14ac:dyDescent="0.25">
      <c r="A54" s="317"/>
      <c r="B54" s="326" t="s">
        <v>769</v>
      </c>
      <c r="C54" s="198" t="s">
        <v>758</v>
      </c>
      <c r="D54" s="303" t="s">
        <v>771</v>
      </c>
      <c r="E54" s="308"/>
    </row>
    <row r="55" spans="1:5" ht="78.75" x14ac:dyDescent="0.2">
      <c r="A55" s="317"/>
      <c r="B55" s="326" t="s">
        <v>769</v>
      </c>
      <c r="C55" s="198" t="s">
        <v>867</v>
      </c>
      <c r="D55" s="304" t="s">
        <v>772</v>
      </c>
    </row>
    <row r="56" spans="1:5" x14ac:dyDescent="0.2">
      <c r="A56" s="305"/>
      <c r="B56" s="119"/>
      <c r="C56" s="119"/>
      <c r="D56" s="327"/>
    </row>
    <row r="57" spans="1:5" x14ac:dyDescent="0.2">
      <c r="A57" s="307"/>
      <c r="B57" s="307"/>
      <c r="C57" s="307"/>
      <c r="D57" s="307"/>
    </row>
    <row r="58" spans="1:5" x14ac:dyDescent="0.2">
      <c r="A58" s="307"/>
      <c r="B58" s="307"/>
      <c r="C58" s="307"/>
      <c r="D58" s="307"/>
    </row>
    <row r="60" spans="1:5" x14ac:dyDescent="0.2">
      <c r="C60" s="467"/>
      <c r="D60" s="468"/>
    </row>
    <row r="61" spans="1:5" x14ac:dyDescent="0.2">
      <c r="C61" s="468"/>
      <c r="D61" s="468"/>
    </row>
    <row r="62" spans="1:5" x14ac:dyDescent="0.2">
      <c r="C62" s="468"/>
      <c r="D62" s="468"/>
    </row>
    <row r="63" spans="1:5" x14ac:dyDescent="0.2">
      <c r="C63" s="468"/>
      <c r="D63" s="468"/>
    </row>
    <row r="64" spans="1:5" x14ac:dyDescent="0.2">
      <c r="C64" s="468"/>
      <c r="D64" s="468"/>
    </row>
    <row r="65" spans="3:4" x14ac:dyDescent="0.2">
      <c r="C65" s="468"/>
      <c r="D65" s="468"/>
    </row>
    <row r="66" spans="3:4" x14ac:dyDescent="0.2">
      <c r="C66" s="468"/>
      <c r="D66" s="468"/>
    </row>
    <row r="67" spans="3:4" x14ac:dyDescent="0.2">
      <c r="C67" s="468"/>
      <c r="D67" s="468"/>
    </row>
    <row r="68" spans="3:4" x14ac:dyDescent="0.2">
      <c r="C68" s="468"/>
      <c r="D68" s="468"/>
    </row>
    <row r="69" spans="3:4" x14ac:dyDescent="0.2">
      <c r="C69" s="468"/>
      <c r="D69" s="468"/>
    </row>
    <row r="70" spans="3:4" x14ac:dyDescent="0.2">
      <c r="C70" s="468"/>
      <c r="D70" s="468"/>
    </row>
    <row r="71" spans="3:4" x14ac:dyDescent="0.2">
      <c r="C71" s="468"/>
      <c r="D71" s="468"/>
    </row>
    <row r="72" spans="3:4" x14ac:dyDescent="0.2">
      <c r="C72" s="468"/>
      <c r="D72" s="468"/>
    </row>
    <row r="73" spans="3:4" x14ac:dyDescent="0.2">
      <c r="C73" s="468"/>
      <c r="D73" s="468"/>
    </row>
    <row r="74" spans="3:4" x14ac:dyDescent="0.2">
      <c r="C74" s="468"/>
      <c r="D74" s="468"/>
    </row>
    <row r="75" spans="3:4" x14ac:dyDescent="0.2">
      <c r="C75" s="468"/>
      <c r="D75" s="468"/>
    </row>
    <row r="76" spans="3:4" x14ac:dyDescent="0.2">
      <c r="C76" s="468"/>
      <c r="D76" s="468"/>
    </row>
    <row r="77" spans="3:4" x14ac:dyDescent="0.2">
      <c r="C77" s="468"/>
      <c r="D77" s="468"/>
    </row>
  </sheetData>
  <mergeCells count="6">
    <mergeCell ref="C60:D77"/>
    <mergeCell ref="B8:D8"/>
    <mergeCell ref="B9:D9"/>
    <mergeCell ref="C12:D12"/>
    <mergeCell ref="C53:D53"/>
    <mergeCell ref="A48:D48"/>
  </mergeCells>
  <pageMargins left="0.7" right="0.7" top="0.75" bottom="0.75" header="0.3" footer="0.3"/>
  <pageSetup paperSize="9" scale="69" orientation="portrait" verticalDpi="0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Normal="100" workbookViewId="0">
      <selection activeCell="D12" sqref="D12"/>
    </sheetView>
  </sheetViews>
  <sheetFormatPr defaultColWidth="9.28515625" defaultRowHeight="15.75" x14ac:dyDescent="0.25"/>
  <cols>
    <col min="1" max="1" width="5.28515625" style="330" customWidth="1"/>
    <col min="2" max="2" width="34.140625" style="330" customWidth="1"/>
    <col min="3" max="3" width="12" style="330" customWidth="1"/>
    <col min="4" max="4" width="17.42578125" style="330" customWidth="1"/>
    <col min="5" max="5" width="15.140625" style="330" customWidth="1"/>
    <col min="6" max="6" width="16.7109375" style="330" customWidth="1"/>
    <col min="7" max="16384" width="9.28515625" style="330"/>
  </cols>
  <sheetData>
    <row r="1" spans="1:26" x14ac:dyDescent="0.25">
      <c r="A1" s="100"/>
      <c r="B1" s="100"/>
      <c r="C1" s="100"/>
      <c r="D1" s="100"/>
      <c r="E1" s="100"/>
      <c r="F1" s="301" t="s">
        <v>773</v>
      </c>
      <c r="G1" s="100"/>
      <c r="H1" s="100"/>
      <c r="I1" s="100"/>
    </row>
    <row r="2" spans="1:26" x14ac:dyDescent="0.25">
      <c r="A2" s="100"/>
      <c r="B2" s="100"/>
      <c r="C2" s="331" t="s">
        <v>832</v>
      </c>
      <c r="D2" s="331"/>
      <c r="E2" s="331"/>
      <c r="F2" s="331"/>
      <c r="G2" s="100"/>
      <c r="H2" s="100"/>
      <c r="I2" s="100"/>
    </row>
    <row r="3" spans="1:26" x14ac:dyDescent="0.25">
      <c r="A3" s="100"/>
      <c r="B3" s="100"/>
      <c r="C3" s="100"/>
      <c r="D3" s="477"/>
      <c r="E3" s="477"/>
      <c r="F3" s="477"/>
      <c r="G3" s="100"/>
      <c r="H3" s="100"/>
      <c r="I3" s="100"/>
    </row>
    <row r="4" spans="1:26" s="49" customFormat="1" x14ac:dyDescent="0.25">
      <c r="A4" s="53"/>
      <c r="B4" s="121"/>
      <c r="C4" s="478" t="s">
        <v>727</v>
      </c>
      <c r="D4" s="478"/>
      <c r="E4" s="478"/>
      <c r="F4" s="478"/>
      <c r="G4" s="332"/>
      <c r="H4" s="332"/>
      <c r="I4" s="332"/>
      <c r="J4" s="333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s="49" customFormat="1" x14ac:dyDescent="0.25">
      <c r="A5" s="334"/>
      <c r="B5" s="334"/>
      <c r="C5" s="334"/>
      <c r="D5" s="334"/>
      <c r="E5" s="334"/>
      <c r="F5" s="334"/>
      <c r="G5" s="57"/>
      <c r="H5" s="57"/>
      <c r="I5" s="57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x14ac:dyDescent="0.25">
      <c r="A6" s="334"/>
      <c r="B6" s="334"/>
      <c r="C6" s="334"/>
      <c r="D6" s="334"/>
      <c r="E6" s="334"/>
      <c r="F6" s="334"/>
      <c r="G6" s="100"/>
      <c r="H6" s="100"/>
      <c r="I6" s="100"/>
    </row>
    <row r="7" spans="1:26" x14ac:dyDescent="0.25">
      <c r="A7" s="479" t="s">
        <v>774</v>
      </c>
      <c r="B7" s="479"/>
      <c r="C7" s="479"/>
      <c r="D7" s="479"/>
      <c r="E7" s="479"/>
      <c r="F7" s="479"/>
      <c r="G7" s="100"/>
      <c r="H7" s="100"/>
      <c r="I7" s="100"/>
    </row>
    <row r="8" spans="1:26" x14ac:dyDescent="0.25">
      <c r="A8" s="480" t="s">
        <v>833</v>
      </c>
      <c r="B8" s="480"/>
      <c r="C8" s="480"/>
      <c r="D8" s="480"/>
      <c r="E8" s="480"/>
      <c r="F8" s="480"/>
      <c r="G8" s="100"/>
      <c r="H8" s="100"/>
      <c r="I8" s="100"/>
    </row>
    <row r="9" spans="1:26" x14ac:dyDescent="0.25">
      <c r="A9" s="335"/>
      <c r="B9" s="100"/>
      <c r="C9" s="100"/>
      <c r="D9" s="100"/>
      <c r="E9" s="100"/>
      <c r="F9" s="336" t="s">
        <v>700</v>
      </c>
      <c r="G9" s="100"/>
      <c r="H9" s="100"/>
      <c r="I9" s="100"/>
    </row>
    <row r="10" spans="1:26" s="341" customFormat="1" ht="38.25" x14ac:dyDescent="0.25">
      <c r="A10" s="337" t="s">
        <v>596</v>
      </c>
      <c r="B10" s="338" t="s">
        <v>775</v>
      </c>
      <c r="C10" s="338" t="s">
        <v>776</v>
      </c>
      <c r="D10" s="338" t="s">
        <v>777</v>
      </c>
      <c r="E10" s="338" t="s">
        <v>778</v>
      </c>
      <c r="F10" s="339" t="s">
        <v>779</v>
      </c>
      <c r="G10" s="340"/>
      <c r="H10" s="340"/>
      <c r="I10" s="340"/>
      <c r="K10" s="342"/>
    </row>
    <row r="11" spans="1:26" hidden="1" x14ac:dyDescent="0.25">
      <c r="A11" s="343"/>
      <c r="B11" s="344"/>
      <c r="C11" s="345"/>
      <c r="D11" s="346"/>
      <c r="E11" s="344"/>
      <c r="F11" s="347"/>
      <c r="G11" s="100"/>
      <c r="H11" s="100"/>
      <c r="I11" s="100"/>
    </row>
    <row r="12" spans="1:26" ht="38.25" x14ac:dyDescent="0.25">
      <c r="A12" s="348">
        <v>1</v>
      </c>
      <c r="B12" s="349" t="s">
        <v>780</v>
      </c>
      <c r="C12" s="350">
        <v>62.1</v>
      </c>
      <c r="D12" s="351">
        <v>3720.7</v>
      </c>
      <c r="E12" s="344" t="s">
        <v>781</v>
      </c>
      <c r="F12" s="347" t="s">
        <v>782</v>
      </c>
      <c r="G12" s="100"/>
      <c r="H12" s="100"/>
      <c r="I12" s="100"/>
    </row>
    <row r="13" spans="1:26" x14ac:dyDescent="0.25">
      <c r="A13" s="343"/>
      <c r="B13" s="344" t="s">
        <v>7</v>
      </c>
      <c r="C13" s="345"/>
      <c r="D13" s="345">
        <v>3720.7</v>
      </c>
      <c r="E13" s="352"/>
      <c r="F13" s="353"/>
      <c r="G13" s="100"/>
      <c r="H13" s="100"/>
      <c r="I13" s="100"/>
    </row>
    <row r="14" spans="1:26" x14ac:dyDescent="0.25">
      <c r="A14" s="354"/>
      <c r="B14" s="355"/>
      <c r="C14" s="355"/>
      <c r="D14" s="355"/>
      <c r="E14" s="355"/>
      <c r="F14" s="356"/>
      <c r="G14" s="100"/>
      <c r="H14" s="100"/>
      <c r="I14" s="100"/>
    </row>
    <row r="15" spans="1:26" x14ac:dyDescent="0.25">
      <c r="A15" s="357"/>
      <c r="B15" s="358"/>
      <c r="C15" s="358"/>
      <c r="D15" s="358"/>
      <c r="E15" s="358"/>
      <c r="F15" s="359"/>
    </row>
    <row r="16" spans="1:26" x14ac:dyDescent="0.25">
      <c r="A16" s="357"/>
      <c r="B16" s="358"/>
      <c r="C16" s="358"/>
      <c r="D16" s="358"/>
      <c r="E16" s="358"/>
      <c r="F16" s="359"/>
    </row>
    <row r="17" spans="1:6" x14ac:dyDescent="0.25">
      <c r="A17" s="357"/>
      <c r="B17" s="358"/>
      <c r="C17" s="358"/>
      <c r="D17" s="358"/>
      <c r="E17" s="358"/>
      <c r="F17" s="359"/>
    </row>
    <row r="18" spans="1:6" x14ac:dyDescent="0.25">
      <c r="A18" s="357"/>
      <c r="B18" s="358"/>
      <c r="C18" s="358"/>
      <c r="D18" s="358"/>
      <c r="E18" s="358"/>
      <c r="F18" s="359"/>
    </row>
    <row r="19" spans="1:6" x14ac:dyDescent="0.25">
      <c r="A19" s="357"/>
      <c r="B19" s="358"/>
      <c r="C19" s="358"/>
      <c r="D19" s="358"/>
      <c r="E19" s="358"/>
      <c r="F19" s="359"/>
    </row>
    <row r="20" spans="1:6" x14ac:dyDescent="0.25">
      <c r="A20" s="357"/>
      <c r="B20" s="358"/>
      <c r="C20" s="358"/>
      <c r="D20" s="358"/>
      <c r="E20" s="358"/>
      <c r="F20" s="359"/>
    </row>
    <row r="21" spans="1:6" x14ac:dyDescent="0.25">
      <c r="A21" s="357"/>
      <c r="B21" s="358"/>
      <c r="C21" s="358"/>
      <c r="D21" s="358"/>
      <c r="E21" s="358"/>
      <c r="F21" s="359"/>
    </row>
    <row r="22" spans="1:6" x14ac:dyDescent="0.25">
      <c r="A22" s="357"/>
      <c r="B22" s="358"/>
      <c r="C22" s="358"/>
      <c r="D22" s="358"/>
      <c r="E22" s="358"/>
      <c r="F22" s="359"/>
    </row>
    <row r="23" spans="1:6" x14ac:dyDescent="0.25">
      <c r="A23" s="357"/>
      <c r="B23" s="358"/>
      <c r="C23" s="358"/>
      <c r="D23" s="358"/>
      <c r="E23" s="358"/>
      <c r="F23" s="359"/>
    </row>
  </sheetData>
  <mergeCells count="4">
    <mergeCell ref="D3:F3"/>
    <mergeCell ref="C4:F4"/>
    <mergeCell ref="A7:F7"/>
    <mergeCell ref="A8:F8"/>
  </mergeCells>
  <pageMargins left="0.7" right="0.7" top="0.75" bottom="0.75" header="0.3" footer="0.3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zoomScaleNormal="100" workbookViewId="0">
      <selection activeCell="I15" sqref="I15"/>
    </sheetView>
  </sheetViews>
  <sheetFormatPr defaultColWidth="9.28515625" defaultRowHeight="15.75" x14ac:dyDescent="0.25"/>
  <cols>
    <col min="1" max="1" width="4.28515625" style="383" customWidth="1"/>
    <col min="2" max="2" width="26.7109375" style="383" customWidth="1"/>
    <col min="3" max="3" width="10" style="383" customWidth="1"/>
    <col min="4" max="4" width="9.28515625" style="383" customWidth="1"/>
    <col min="5" max="5" width="10.5703125" style="383" customWidth="1"/>
    <col min="6" max="6" width="10.140625" style="383" customWidth="1"/>
    <col min="7" max="7" width="12.7109375" style="383" customWidth="1"/>
    <col min="8" max="8" width="10.7109375" style="383" customWidth="1"/>
    <col min="9" max="9" width="10.5703125" style="383" customWidth="1"/>
    <col min="10" max="16384" width="9.28515625" style="330"/>
  </cols>
  <sheetData>
    <row r="1" spans="1:29" x14ac:dyDescent="0.25">
      <c r="A1" s="360"/>
      <c r="B1" s="360"/>
      <c r="C1" s="360"/>
      <c r="D1" s="360"/>
      <c r="E1" s="360"/>
      <c r="F1" s="360"/>
      <c r="G1" s="360"/>
      <c r="H1" s="484" t="s">
        <v>684</v>
      </c>
      <c r="I1" s="484"/>
    </row>
    <row r="2" spans="1:29" x14ac:dyDescent="0.25">
      <c r="A2" s="360"/>
      <c r="B2" s="360"/>
      <c r="C2" s="360"/>
      <c r="D2" s="360"/>
      <c r="E2" s="360"/>
      <c r="F2" s="360"/>
      <c r="G2" s="485"/>
      <c r="H2" s="485"/>
      <c r="I2" s="485"/>
    </row>
    <row r="3" spans="1:29" x14ac:dyDescent="0.25">
      <c r="A3" s="360"/>
      <c r="B3" s="360"/>
      <c r="C3" s="486" t="s">
        <v>829</v>
      </c>
      <c r="D3" s="486"/>
      <c r="E3" s="486"/>
      <c r="F3" s="486"/>
      <c r="G3" s="486"/>
      <c r="H3" s="486"/>
      <c r="I3" s="486"/>
    </row>
    <row r="4" spans="1:29" s="49" customFormat="1" ht="16.5" customHeight="1" x14ac:dyDescent="0.25">
      <c r="A4" s="487" t="s">
        <v>834</v>
      </c>
      <c r="B4" s="487"/>
      <c r="C4" s="487"/>
      <c r="D4" s="487"/>
      <c r="E4" s="487"/>
      <c r="F4" s="487"/>
      <c r="G4" s="487"/>
      <c r="H4" s="487"/>
      <c r="I4" s="487"/>
      <c r="J4" s="361"/>
      <c r="K4" s="361"/>
      <c r="L4" s="361"/>
      <c r="M4" s="361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29" s="49" customFormat="1" ht="12.75" customHeight="1" x14ac:dyDescent="0.25">
      <c r="A5" s="362"/>
      <c r="B5" s="362"/>
      <c r="C5" s="362"/>
      <c r="D5" s="362"/>
      <c r="E5" s="362"/>
      <c r="F5" s="362"/>
      <c r="G5" s="362"/>
      <c r="H5" s="362"/>
      <c r="I5" s="36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x14ac:dyDescent="0.25">
      <c r="A6" s="362"/>
      <c r="B6" s="362"/>
      <c r="C6" s="362"/>
      <c r="D6" s="362"/>
      <c r="E6" s="362"/>
      <c r="F6" s="362"/>
      <c r="G6" s="362"/>
      <c r="H6" s="362"/>
      <c r="I6" s="362"/>
    </row>
    <row r="7" spans="1:29" ht="14.25" customHeight="1" x14ac:dyDescent="0.25">
      <c r="A7" s="488" t="s">
        <v>783</v>
      </c>
      <c r="B7" s="488"/>
      <c r="C7" s="488"/>
      <c r="D7" s="488"/>
      <c r="E7" s="488"/>
      <c r="F7" s="488"/>
      <c r="G7" s="488"/>
      <c r="H7" s="488"/>
      <c r="I7" s="488"/>
    </row>
    <row r="8" spans="1:29" ht="21.75" customHeight="1" x14ac:dyDescent="0.25">
      <c r="A8" s="488" t="s">
        <v>835</v>
      </c>
      <c r="B8" s="488"/>
      <c r="C8" s="488"/>
      <c r="D8" s="488"/>
      <c r="E8" s="488"/>
      <c r="F8" s="488"/>
      <c r="G8" s="488"/>
      <c r="H8" s="488"/>
      <c r="I8" s="488"/>
    </row>
    <row r="9" spans="1:29" ht="12" customHeight="1" x14ac:dyDescent="0.25">
      <c r="A9" s="363"/>
      <c r="B9" s="360"/>
      <c r="C9" s="360"/>
      <c r="D9" s="360"/>
      <c r="E9" s="360"/>
      <c r="F9" s="360"/>
      <c r="G9" s="360"/>
      <c r="H9" s="360"/>
      <c r="I9" s="364" t="s">
        <v>700</v>
      </c>
    </row>
    <row r="10" spans="1:29" s="341" customFormat="1" ht="74.25" customHeight="1" x14ac:dyDescent="0.25">
      <c r="A10" s="365" t="s">
        <v>596</v>
      </c>
      <c r="B10" s="366" t="s">
        <v>784</v>
      </c>
      <c r="C10" s="366" t="s">
        <v>785</v>
      </c>
      <c r="D10" s="366" t="s">
        <v>786</v>
      </c>
      <c r="E10" s="366" t="s">
        <v>787</v>
      </c>
      <c r="F10" s="366" t="s">
        <v>788</v>
      </c>
      <c r="G10" s="366" t="s">
        <v>789</v>
      </c>
      <c r="H10" s="366" t="s">
        <v>790</v>
      </c>
      <c r="I10" s="367" t="s">
        <v>777</v>
      </c>
    </row>
    <row r="11" spans="1:29" ht="33.75" customHeight="1" x14ac:dyDescent="0.25">
      <c r="A11" s="368" t="s">
        <v>383</v>
      </c>
      <c r="B11" s="369" t="s">
        <v>883</v>
      </c>
      <c r="C11" s="370">
        <v>105</v>
      </c>
      <c r="D11" s="481" t="s">
        <v>791</v>
      </c>
      <c r="E11" s="371" t="s">
        <v>837</v>
      </c>
      <c r="F11" s="481"/>
      <c r="G11" s="372" t="s">
        <v>793</v>
      </c>
      <c r="H11" s="489" t="s">
        <v>794</v>
      </c>
      <c r="I11" s="373">
        <v>136.5</v>
      </c>
    </row>
    <row r="12" spans="1:29" ht="33" hidden="1" customHeight="1" x14ac:dyDescent="0.25">
      <c r="A12" s="368"/>
      <c r="B12" s="369" t="s">
        <v>795</v>
      </c>
      <c r="C12" s="370"/>
      <c r="D12" s="482"/>
      <c r="E12" s="372"/>
      <c r="F12" s="482"/>
      <c r="G12" s="372" t="s">
        <v>793</v>
      </c>
      <c r="H12" s="490"/>
      <c r="I12" s="373">
        <v>0</v>
      </c>
    </row>
    <row r="13" spans="1:29" ht="47.25" customHeight="1" x14ac:dyDescent="0.25">
      <c r="A13" s="368" t="s">
        <v>836</v>
      </c>
      <c r="B13" s="369" t="s">
        <v>884</v>
      </c>
      <c r="C13" s="370">
        <v>556</v>
      </c>
      <c r="D13" s="482"/>
      <c r="E13" s="371" t="s">
        <v>792</v>
      </c>
      <c r="F13" s="482"/>
      <c r="G13" s="372" t="s">
        <v>793</v>
      </c>
      <c r="H13" s="490"/>
      <c r="I13" s="373">
        <v>722.8</v>
      </c>
      <c r="M13" s="100"/>
    </row>
    <row r="14" spans="1:29" ht="58.5" customHeight="1" x14ac:dyDescent="0.25">
      <c r="A14" s="368"/>
      <c r="B14" s="369" t="s">
        <v>885</v>
      </c>
      <c r="C14" s="370">
        <v>60</v>
      </c>
      <c r="D14" s="483"/>
      <c r="E14" s="371" t="s">
        <v>837</v>
      </c>
      <c r="F14" s="483"/>
      <c r="G14" s="372" t="s">
        <v>793</v>
      </c>
      <c r="H14" s="491"/>
      <c r="I14" s="373">
        <v>78</v>
      </c>
      <c r="M14" s="100"/>
    </row>
    <row r="15" spans="1:29" x14ac:dyDescent="0.25">
      <c r="A15" s="368"/>
      <c r="B15" s="374" t="s">
        <v>7</v>
      </c>
      <c r="C15" s="375">
        <f>SUM(C11:C14)</f>
        <v>721</v>
      </c>
      <c r="D15" s="374"/>
      <c r="E15" s="374"/>
      <c r="F15" s="374"/>
      <c r="G15" s="374"/>
      <c r="H15" s="374"/>
      <c r="I15" s="376">
        <f>SUM(I11:I14)</f>
        <v>937.3</v>
      </c>
    </row>
    <row r="16" spans="1:29" x14ac:dyDescent="0.25">
      <c r="A16" s="377"/>
      <c r="B16" s="378"/>
      <c r="C16" s="378"/>
      <c r="D16" s="378"/>
      <c r="E16" s="378"/>
      <c r="F16" s="378"/>
      <c r="G16" s="378"/>
      <c r="H16" s="378"/>
      <c r="I16" s="379"/>
    </row>
    <row r="17" spans="1:9" x14ac:dyDescent="0.25">
      <c r="A17" s="377"/>
      <c r="B17" s="378"/>
      <c r="C17" s="378"/>
      <c r="D17" s="378"/>
      <c r="E17" s="378"/>
      <c r="F17" s="378"/>
      <c r="G17" s="378"/>
      <c r="H17" s="378"/>
      <c r="I17" s="379"/>
    </row>
    <row r="18" spans="1:9" x14ac:dyDescent="0.25">
      <c r="A18" s="380"/>
      <c r="B18" s="381"/>
      <c r="C18" s="381"/>
      <c r="D18" s="381"/>
      <c r="E18" s="381"/>
      <c r="F18" s="381"/>
      <c r="G18" s="381"/>
      <c r="H18" s="381"/>
      <c r="I18" s="382"/>
    </row>
    <row r="19" spans="1:9" x14ac:dyDescent="0.25">
      <c r="A19" s="380"/>
      <c r="B19" s="381"/>
      <c r="C19" s="381"/>
      <c r="D19" s="381"/>
      <c r="E19" s="381"/>
      <c r="F19" s="381"/>
      <c r="G19" s="381"/>
      <c r="H19" s="381"/>
      <c r="I19" s="382"/>
    </row>
    <row r="20" spans="1:9" x14ac:dyDescent="0.25">
      <c r="A20" s="380"/>
      <c r="B20" s="381"/>
      <c r="C20" s="381"/>
      <c r="D20" s="381"/>
      <c r="E20" s="381"/>
      <c r="F20" s="381"/>
      <c r="G20" s="381"/>
      <c r="H20" s="381"/>
      <c r="I20" s="382"/>
    </row>
    <row r="21" spans="1:9" x14ac:dyDescent="0.25">
      <c r="A21" s="380"/>
      <c r="B21" s="381"/>
      <c r="C21" s="381"/>
      <c r="D21" s="381"/>
      <c r="E21" s="381"/>
      <c r="F21" s="381"/>
      <c r="G21" s="381"/>
      <c r="H21" s="381"/>
      <c r="I21" s="382"/>
    </row>
    <row r="22" spans="1:9" x14ac:dyDescent="0.25">
      <c r="A22" s="380"/>
      <c r="B22" s="381"/>
      <c r="C22" s="381"/>
      <c r="D22" s="381"/>
      <c r="E22" s="381"/>
      <c r="F22" s="381"/>
      <c r="G22" s="381"/>
      <c r="H22" s="381"/>
      <c r="I22" s="382"/>
    </row>
    <row r="23" spans="1:9" x14ac:dyDescent="0.25">
      <c r="A23" s="380"/>
      <c r="B23" s="381"/>
      <c r="C23" s="381"/>
      <c r="D23" s="381"/>
      <c r="E23" s="381"/>
      <c r="F23" s="381"/>
      <c r="G23" s="381"/>
      <c r="H23" s="381"/>
      <c r="I23" s="382"/>
    </row>
    <row r="24" spans="1:9" x14ac:dyDescent="0.25">
      <c r="A24" s="380"/>
      <c r="B24" s="381"/>
      <c r="C24" s="381"/>
      <c r="D24" s="381"/>
      <c r="E24" s="381"/>
      <c r="F24" s="381"/>
      <c r="G24" s="381"/>
      <c r="H24" s="381"/>
      <c r="I24" s="382"/>
    </row>
    <row r="25" spans="1:9" x14ac:dyDescent="0.25">
      <c r="A25" s="380"/>
      <c r="B25" s="381"/>
      <c r="C25" s="381"/>
      <c r="D25" s="381"/>
      <c r="E25" s="381"/>
      <c r="F25" s="381"/>
      <c r="G25" s="381"/>
      <c r="H25" s="381"/>
      <c r="I25" s="382"/>
    </row>
  </sheetData>
  <mergeCells count="9">
    <mergeCell ref="D11:D14"/>
    <mergeCell ref="H1:I1"/>
    <mergeCell ref="G2:I2"/>
    <mergeCell ref="C3:I3"/>
    <mergeCell ref="A4:I4"/>
    <mergeCell ref="A7:I7"/>
    <mergeCell ref="A8:I8"/>
    <mergeCell ref="H11:H14"/>
    <mergeCell ref="F11:F14"/>
  </mergeCells>
  <pageMargins left="0.7" right="0.7" top="0.75" bottom="0.75" header="0.3" footer="0.3"/>
  <pageSetup paperSize="9" scale="76" orientation="portrait" verticalDpi="0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6"/>
  <sheetViews>
    <sheetView showGridLines="0" topLeftCell="A359" workbookViewId="0">
      <selection activeCell="A210" sqref="A210:XFD212"/>
    </sheetView>
  </sheetViews>
  <sheetFormatPr defaultColWidth="9.140625" defaultRowHeight="12.75" x14ac:dyDescent="0.2"/>
  <cols>
    <col min="1" max="1" width="1.42578125" style="1" customWidth="1"/>
    <col min="2" max="11" width="0" style="1" hidden="1" customWidth="1"/>
    <col min="12" max="12" width="54.28515625" style="1" customWidth="1"/>
    <col min="13" max="13" width="8.5703125" style="1" customWidth="1"/>
    <col min="14" max="14" width="10" style="1" customWidth="1"/>
    <col min="15" max="15" width="12.85546875" style="1" customWidth="1"/>
    <col min="16" max="16" width="8.5703125" style="1" customWidth="1"/>
    <col min="17" max="17" width="11.7109375" style="1" customWidth="1"/>
    <col min="18" max="18" width="1.7109375" style="1" customWidth="1"/>
    <col min="19" max="19" width="11" style="1" customWidth="1"/>
    <col min="20" max="20" width="10.7109375" style="1" customWidth="1"/>
    <col min="21" max="255" width="9.140625" style="1" customWidth="1"/>
    <col min="256" max="16384" width="9.140625" style="1"/>
  </cols>
  <sheetData>
    <row r="1" spans="1:23" ht="25.5" customHeight="1" x14ac:dyDescent="0.25">
      <c r="L1" s="98"/>
      <c r="M1" s="503" t="s">
        <v>592</v>
      </c>
      <c r="N1" s="503"/>
      <c r="O1" s="503"/>
      <c r="P1" s="503"/>
      <c r="Q1" s="503"/>
    </row>
    <row r="2" spans="1:23" ht="24" customHeight="1" x14ac:dyDescent="0.25">
      <c r="L2" s="98"/>
      <c r="M2" s="447" t="s">
        <v>829</v>
      </c>
      <c r="N2" s="447"/>
      <c r="O2" s="447"/>
      <c r="P2" s="447"/>
      <c r="Q2" s="447"/>
    </row>
    <row r="3" spans="1:23" ht="15" x14ac:dyDescent="0.25">
      <c r="L3" s="98"/>
      <c r="M3" s="99"/>
      <c r="N3" s="99"/>
      <c r="O3" s="99"/>
      <c r="P3" s="99"/>
      <c r="Q3" s="99"/>
    </row>
    <row r="4" spans="1:23" ht="27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98"/>
      <c r="M4" s="447" t="s">
        <v>831</v>
      </c>
      <c r="N4" s="447"/>
      <c r="O4" s="447"/>
      <c r="P4" s="447"/>
      <c r="Q4" s="447"/>
      <c r="R4" s="2"/>
    </row>
    <row r="5" spans="1:23" ht="26.25" customHeight="1" x14ac:dyDescent="0.2">
      <c r="A5" s="498" t="s">
        <v>830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2"/>
      <c r="W5" s="210"/>
    </row>
    <row r="6" spans="1:23" ht="12.75" customHeight="1" thickBot="1" x14ac:dyDescent="0.25">
      <c r="A6" s="32"/>
      <c r="B6" s="32"/>
      <c r="C6" s="32"/>
      <c r="D6" s="32"/>
      <c r="E6" s="32"/>
      <c r="F6" s="32"/>
      <c r="G6" s="32"/>
      <c r="H6" s="32"/>
      <c r="I6" s="32"/>
      <c r="J6" s="2"/>
      <c r="K6" s="2"/>
      <c r="L6" s="2"/>
      <c r="M6" s="32"/>
      <c r="N6" s="32"/>
      <c r="O6" s="32"/>
      <c r="P6" s="32"/>
      <c r="Q6" s="2"/>
      <c r="R6" s="2"/>
    </row>
    <row r="7" spans="1:23" ht="19.899999999999999" customHeight="1" thickBot="1" x14ac:dyDescent="0.25">
      <c r="A7" s="32"/>
      <c r="B7" s="30"/>
      <c r="C7" s="30"/>
      <c r="D7" s="31"/>
      <c r="E7" s="30"/>
      <c r="F7" s="30"/>
      <c r="G7" s="30"/>
      <c r="H7" s="30"/>
      <c r="I7" s="30"/>
      <c r="J7" s="30"/>
      <c r="K7" s="30"/>
      <c r="L7" s="157" t="s">
        <v>363</v>
      </c>
      <c r="M7" s="171" t="s">
        <v>372</v>
      </c>
      <c r="N7" s="159" t="s">
        <v>362</v>
      </c>
      <c r="O7" s="158" t="s">
        <v>361</v>
      </c>
      <c r="P7" s="158" t="s">
        <v>360</v>
      </c>
      <c r="Q7" s="159" t="s">
        <v>359</v>
      </c>
      <c r="R7" s="11"/>
    </row>
    <row r="8" spans="1:23" ht="12.75" customHeight="1" x14ac:dyDescent="0.2">
      <c r="A8" s="17"/>
      <c r="B8" s="499">
        <v>1</v>
      </c>
      <c r="C8" s="499"/>
      <c r="D8" s="499"/>
      <c r="E8" s="499"/>
      <c r="F8" s="499"/>
      <c r="G8" s="499"/>
      <c r="H8" s="499"/>
      <c r="I8" s="499"/>
      <c r="J8" s="499"/>
      <c r="K8" s="500"/>
      <c r="L8" s="160" t="s">
        <v>371</v>
      </c>
      <c r="M8" s="172">
        <v>1</v>
      </c>
      <c r="N8" s="173" t="s">
        <v>5</v>
      </c>
      <c r="O8" s="161" t="s">
        <v>5</v>
      </c>
      <c r="P8" s="162" t="s">
        <v>5</v>
      </c>
      <c r="Q8" s="163">
        <f>Q9+Q99+Q107+Q153+Q200+Q275+Q287+Q304+Q318+Q330+Q341</f>
        <v>156488.97999999998</v>
      </c>
      <c r="R8" s="18"/>
    </row>
    <row r="9" spans="1:23" ht="12.75" customHeight="1" x14ac:dyDescent="0.2">
      <c r="A9" s="17"/>
      <c r="B9" s="42"/>
      <c r="C9" s="43"/>
      <c r="D9" s="494">
        <v>100</v>
      </c>
      <c r="E9" s="494"/>
      <c r="F9" s="494"/>
      <c r="G9" s="494"/>
      <c r="H9" s="494"/>
      <c r="I9" s="494"/>
      <c r="J9" s="494"/>
      <c r="K9" s="495"/>
      <c r="L9" s="164" t="s">
        <v>358</v>
      </c>
      <c r="M9" s="174">
        <v>1</v>
      </c>
      <c r="N9" s="175">
        <v>100</v>
      </c>
      <c r="O9" s="165" t="s">
        <v>5</v>
      </c>
      <c r="P9" s="166" t="s">
        <v>5</v>
      </c>
      <c r="Q9" s="156">
        <f>Q10+Q17+Q55+Q62+Q67</f>
        <v>31257.599999999999</v>
      </c>
      <c r="R9" s="18"/>
      <c r="V9" s="210"/>
    </row>
    <row r="10" spans="1:23" ht="21.75" customHeight="1" x14ac:dyDescent="0.2">
      <c r="A10" s="17"/>
      <c r="B10" s="42"/>
      <c r="C10" s="41"/>
      <c r="D10" s="27"/>
      <c r="E10" s="494">
        <v>102</v>
      </c>
      <c r="F10" s="494"/>
      <c r="G10" s="494"/>
      <c r="H10" s="494"/>
      <c r="I10" s="494"/>
      <c r="J10" s="494"/>
      <c r="K10" s="495"/>
      <c r="L10" s="164" t="s">
        <v>357</v>
      </c>
      <c r="M10" s="174">
        <v>1</v>
      </c>
      <c r="N10" s="175">
        <v>102</v>
      </c>
      <c r="O10" s="165" t="s">
        <v>5</v>
      </c>
      <c r="P10" s="166" t="s">
        <v>5</v>
      </c>
      <c r="Q10" s="156">
        <f t="shared" ref="Q10:Q15" si="0">Q11</f>
        <v>1472.6</v>
      </c>
      <c r="R10" s="18"/>
    </row>
    <row r="11" spans="1:23" ht="21.75" customHeight="1" x14ac:dyDescent="0.2">
      <c r="A11" s="17"/>
      <c r="B11" s="42"/>
      <c r="C11" s="41"/>
      <c r="D11" s="26"/>
      <c r="E11" s="27"/>
      <c r="F11" s="496" t="s">
        <v>18</v>
      </c>
      <c r="G11" s="496"/>
      <c r="H11" s="496"/>
      <c r="I11" s="496"/>
      <c r="J11" s="496"/>
      <c r="K11" s="497"/>
      <c r="L11" s="164" t="s">
        <v>19</v>
      </c>
      <c r="M11" s="174">
        <v>1</v>
      </c>
      <c r="N11" s="175">
        <v>102</v>
      </c>
      <c r="O11" s="165" t="s">
        <v>18</v>
      </c>
      <c r="P11" s="166" t="s">
        <v>5</v>
      </c>
      <c r="Q11" s="156">
        <f t="shared" si="0"/>
        <v>1472.6</v>
      </c>
      <c r="R11" s="18"/>
    </row>
    <row r="12" spans="1:23" ht="21.75" customHeight="1" x14ac:dyDescent="0.2">
      <c r="A12" s="17"/>
      <c r="B12" s="42"/>
      <c r="C12" s="41"/>
      <c r="D12" s="26"/>
      <c r="E12" s="26"/>
      <c r="F12" s="24"/>
      <c r="G12" s="496" t="s">
        <v>298</v>
      </c>
      <c r="H12" s="496"/>
      <c r="I12" s="496"/>
      <c r="J12" s="496"/>
      <c r="K12" s="497"/>
      <c r="L12" s="164" t="s">
        <v>299</v>
      </c>
      <c r="M12" s="174">
        <v>1</v>
      </c>
      <c r="N12" s="175">
        <v>102</v>
      </c>
      <c r="O12" s="165" t="s">
        <v>298</v>
      </c>
      <c r="P12" s="166" t="s">
        <v>5</v>
      </c>
      <c r="Q12" s="156">
        <f t="shared" si="0"/>
        <v>1472.6</v>
      </c>
      <c r="R12" s="18"/>
    </row>
    <row r="13" spans="1:23" ht="21.75" customHeight="1" x14ac:dyDescent="0.2">
      <c r="A13" s="17"/>
      <c r="B13" s="42"/>
      <c r="C13" s="41"/>
      <c r="D13" s="26"/>
      <c r="E13" s="26"/>
      <c r="F13" s="25"/>
      <c r="G13" s="24"/>
      <c r="H13" s="496" t="s">
        <v>296</v>
      </c>
      <c r="I13" s="496"/>
      <c r="J13" s="496"/>
      <c r="K13" s="497"/>
      <c r="L13" s="164" t="s">
        <v>297</v>
      </c>
      <c r="M13" s="174">
        <v>1</v>
      </c>
      <c r="N13" s="175">
        <v>102</v>
      </c>
      <c r="O13" s="165" t="s">
        <v>296</v>
      </c>
      <c r="P13" s="166" t="s">
        <v>5</v>
      </c>
      <c r="Q13" s="156">
        <f t="shared" si="0"/>
        <v>1472.6</v>
      </c>
      <c r="R13" s="18"/>
    </row>
    <row r="14" spans="1:23" ht="12.75" customHeight="1" x14ac:dyDescent="0.2">
      <c r="A14" s="17"/>
      <c r="B14" s="42"/>
      <c r="C14" s="41"/>
      <c r="D14" s="26"/>
      <c r="E14" s="26"/>
      <c r="F14" s="25"/>
      <c r="G14" s="25"/>
      <c r="H14" s="24"/>
      <c r="I14" s="496" t="s">
        <v>355</v>
      </c>
      <c r="J14" s="496"/>
      <c r="K14" s="497"/>
      <c r="L14" s="164" t="s">
        <v>356</v>
      </c>
      <c r="M14" s="174">
        <v>1</v>
      </c>
      <c r="N14" s="175">
        <v>102</v>
      </c>
      <c r="O14" s="165" t="s">
        <v>355</v>
      </c>
      <c r="P14" s="166" t="s">
        <v>5</v>
      </c>
      <c r="Q14" s="156">
        <f t="shared" si="0"/>
        <v>1472.6</v>
      </c>
      <c r="R14" s="18"/>
    </row>
    <row r="15" spans="1:23" ht="42.75" customHeight="1" x14ac:dyDescent="0.2">
      <c r="A15" s="17"/>
      <c r="B15" s="42"/>
      <c r="C15" s="41"/>
      <c r="D15" s="26"/>
      <c r="E15" s="26"/>
      <c r="F15" s="25"/>
      <c r="G15" s="25"/>
      <c r="H15" s="25"/>
      <c r="I15" s="24"/>
      <c r="J15" s="501" t="s">
        <v>286</v>
      </c>
      <c r="K15" s="502"/>
      <c r="L15" s="164" t="s">
        <v>285</v>
      </c>
      <c r="M15" s="174">
        <v>1</v>
      </c>
      <c r="N15" s="175">
        <v>102</v>
      </c>
      <c r="O15" s="165" t="s">
        <v>355</v>
      </c>
      <c r="P15" s="166">
        <v>100</v>
      </c>
      <c r="Q15" s="156">
        <f t="shared" si="0"/>
        <v>1472.6</v>
      </c>
      <c r="R15" s="18"/>
    </row>
    <row r="16" spans="1:23" ht="21.75" customHeight="1" x14ac:dyDescent="0.2">
      <c r="A16" s="17"/>
      <c r="B16" s="42"/>
      <c r="C16" s="41"/>
      <c r="D16" s="26"/>
      <c r="E16" s="26"/>
      <c r="F16" s="25"/>
      <c r="G16" s="25"/>
      <c r="H16" s="25"/>
      <c r="I16" s="25"/>
      <c r="J16" s="29"/>
      <c r="K16" s="28" t="s">
        <v>284</v>
      </c>
      <c r="L16" s="164" t="s">
        <v>283</v>
      </c>
      <c r="M16" s="174">
        <v>1</v>
      </c>
      <c r="N16" s="175">
        <v>102</v>
      </c>
      <c r="O16" s="165" t="s">
        <v>355</v>
      </c>
      <c r="P16" s="166">
        <v>120</v>
      </c>
      <c r="Q16" s="156">
        <v>1472.6</v>
      </c>
      <c r="R16" s="18"/>
    </row>
    <row r="17" spans="1:18" ht="32.25" customHeight="1" x14ac:dyDescent="0.2">
      <c r="A17" s="17"/>
      <c r="B17" s="42"/>
      <c r="C17" s="41"/>
      <c r="D17" s="27"/>
      <c r="E17" s="494">
        <v>104</v>
      </c>
      <c r="F17" s="494"/>
      <c r="G17" s="494"/>
      <c r="H17" s="494"/>
      <c r="I17" s="494"/>
      <c r="J17" s="494"/>
      <c r="K17" s="495"/>
      <c r="L17" s="164" t="s">
        <v>349</v>
      </c>
      <c r="M17" s="174">
        <v>1</v>
      </c>
      <c r="N17" s="175">
        <v>104</v>
      </c>
      <c r="O17" s="165" t="s">
        <v>5</v>
      </c>
      <c r="P17" s="166" t="s">
        <v>5</v>
      </c>
      <c r="Q17" s="156">
        <f>Q18+Q41</f>
        <v>26958.09</v>
      </c>
      <c r="R17" s="18"/>
    </row>
    <row r="18" spans="1:18" ht="21.75" customHeight="1" x14ac:dyDescent="0.2">
      <c r="A18" s="17"/>
      <c r="B18" s="42"/>
      <c r="C18" s="41"/>
      <c r="D18" s="26"/>
      <c r="E18" s="27"/>
      <c r="F18" s="496" t="s">
        <v>18</v>
      </c>
      <c r="G18" s="496"/>
      <c r="H18" s="496"/>
      <c r="I18" s="496"/>
      <c r="J18" s="496"/>
      <c r="K18" s="497"/>
      <c r="L18" s="164" t="s">
        <v>19</v>
      </c>
      <c r="M18" s="174">
        <v>1</v>
      </c>
      <c r="N18" s="175">
        <v>104</v>
      </c>
      <c r="O18" s="165" t="s">
        <v>18</v>
      </c>
      <c r="P18" s="166" t="s">
        <v>5</v>
      </c>
      <c r="Q18" s="156">
        <f>Q19+Q32</f>
        <v>22958.09</v>
      </c>
      <c r="R18" s="18"/>
    </row>
    <row r="19" spans="1:18" ht="12.75" customHeight="1" x14ac:dyDescent="0.2">
      <c r="A19" s="17"/>
      <c r="B19" s="42"/>
      <c r="C19" s="41"/>
      <c r="D19" s="26"/>
      <c r="E19" s="26"/>
      <c r="F19" s="24"/>
      <c r="G19" s="496" t="s">
        <v>75</v>
      </c>
      <c r="H19" s="496"/>
      <c r="I19" s="496"/>
      <c r="J19" s="496"/>
      <c r="K19" s="497"/>
      <c r="L19" s="164" t="s">
        <v>76</v>
      </c>
      <c r="M19" s="174">
        <v>1</v>
      </c>
      <c r="N19" s="175">
        <v>104</v>
      </c>
      <c r="O19" s="165" t="s">
        <v>75</v>
      </c>
      <c r="P19" s="166" t="s">
        <v>5</v>
      </c>
      <c r="Q19" s="156">
        <f>Q20+Q28+Q24</f>
        <v>70.400000000000006</v>
      </c>
      <c r="R19" s="18"/>
    </row>
    <row r="20" spans="1:18" ht="21.75" customHeight="1" x14ac:dyDescent="0.2">
      <c r="A20" s="17"/>
      <c r="B20" s="42"/>
      <c r="C20" s="41"/>
      <c r="D20" s="26"/>
      <c r="E20" s="26"/>
      <c r="F20" s="25"/>
      <c r="G20" s="24"/>
      <c r="H20" s="496" t="s">
        <v>347</v>
      </c>
      <c r="I20" s="496"/>
      <c r="J20" s="496"/>
      <c r="K20" s="497"/>
      <c r="L20" s="164" t="s">
        <v>348</v>
      </c>
      <c r="M20" s="174">
        <v>1</v>
      </c>
      <c r="N20" s="175">
        <v>104</v>
      </c>
      <c r="O20" s="165" t="s">
        <v>347</v>
      </c>
      <c r="P20" s="166" t="s">
        <v>5</v>
      </c>
      <c r="Q20" s="156">
        <f>Q21</f>
        <v>15.4</v>
      </c>
      <c r="R20" s="18"/>
    </row>
    <row r="21" spans="1:18" ht="12.75" customHeight="1" x14ac:dyDescent="0.2">
      <c r="A21" s="17"/>
      <c r="B21" s="42"/>
      <c r="C21" s="41"/>
      <c r="D21" s="26"/>
      <c r="E21" s="26"/>
      <c r="F21" s="25"/>
      <c r="G21" s="25"/>
      <c r="H21" s="24"/>
      <c r="I21" s="496" t="s">
        <v>345</v>
      </c>
      <c r="J21" s="496"/>
      <c r="K21" s="497"/>
      <c r="L21" s="164" t="s">
        <v>346</v>
      </c>
      <c r="M21" s="174">
        <v>1</v>
      </c>
      <c r="N21" s="175">
        <v>104</v>
      </c>
      <c r="O21" s="165" t="s">
        <v>345</v>
      </c>
      <c r="P21" s="166" t="s">
        <v>5</v>
      </c>
      <c r="Q21" s="156">
        <f>Q22</f>
        <v>15.4</v>
      </c>
      <c r="R21" s="18"/>
    </row>
    <row r="22" spans="1:18" ht="12.75" customHeight="1" x14ac:dyDescent="0.2">
      <c r="A22" s="17"/>
      <c r="B22" s="42"/>
      <c r="C22" s="41"/>
      <c r="D22" s="26"/>
      <c r="E22" s="26"/>
      <c r="F22" s="25"/>
      <c r="G22" s="25"/>
      <c r="H22" s="25"/>
      <c r="I22" s="24"/>
      <c r="J22" s="501" t="s">
        <v>42</v>
      </c>
      <c r="K22" s="502"/>
      <c r="L22" s="164" t="s">
        <v>41</v>
      </c>
      <c r="M22" s="174">
        <v>1</v>
      </c>
      <c r="N22" s="175">
        <v>104</v>
      </c>
      <c r="O22" s="165" t="s">
        <v>345</v>
      </c>
      <c r="P22" s="166">
        <v>800</v>
      </c>
      <c r="Q22" s="156">
        <f>Q23</f>
        <v>15.4</v>
      </c>
      <c r="R22" s="18"/>
    </row>
    <row r="23" spans="1:18" ht="12.75" customHeight="1" x14ac:dyDescent="0.2">
      <c r="A23" s="17"/>
      <c r="B23" s="42"/>
      <c r="C23" s="41"/>
      <c r="D23" s="26"/>
      <c r="E23" s="26"/>
      <c r="F23" s="25"/>
      <c r="G23" s="25"/>
      <c r="H23" s="25"/>
      <c r="I23" s="25"/>
      <c r="J23" s="29"/>
      <c r="K23" s="28" t="s">
        <v>165</v>
      </c>
      <c r="L23" s="164" t="s">
        <v>164</v>
      </c>
      <c r="M23" s="174">
        <v>1</v>
      </c>
      <c r="N23" s="175">
        <v>104</v>
      </c>
      <c r="O23" s="165" t="s">
        <v>345</v>
      </c>
      <c r="P23" s="166">
        <v>850</v>
      </c>
      <c r="Q23" s="156">
        <v>15.4</v>
      </c>
      <c r="R23" s="18"/>
    </row>
    <row r="24" spans="1:18" ht="25.5" customHeight="1" x14ac:dyDescent="0.2">
      <c r="A24" s="17"/>
      <c r="B24" s="390"/>
      <c r="C24" s="41"/>
      <c r="D24" s="391"/>
      <c r="E24" s="391"/>
      <c r="F24" s="393"/>
      <c r="G24" s="394"/>
      <c r="H24" s="393"/>
      <c r="I24" s="393"/>
      <c r="J24" s="395"/>
      <c r="K24" s="396"/>
      <c r="L24" s="212" t="s">
        <v>711</v>
      </c>
      <c r="M24" s="174">
        <v>1</v>
      </c>
      <c r="N24" s="175">
        <v>104</v>
      </c>
      <c r="O24" s="207">
        <v>1120300710</v>
      </c>
      <c r="P24" s="166"/>
      <c r="Q24" s="156">
        <f>Q25</f>
        <v>15</v>
      </c>
      <c r="R24" s="18"/>
    </row>
    <row r="25" spans="1:18" ht="19.5" customHeight="1" x14ac:dyDescent="0.2">
      <c r="A25" s="17"/>
      <c r="B25" s="390"/>
      <c r="C25" s="41"/>
      <c r="D25" s="391"/>
      <c r="E25" s="391"/>
      <c r="F25" s="393"/>
      <c r="G25" s="394"/>
      <c r="H25" s="393"/>
      <c r="I25" s="393"/>
      <c r="J25" s="395"/>
      <c r="K25" s="396"/>
      <c r="L25" s="212" t="s">
        <v>712</v>
      </c>
      <c r="M25" s="174">
        <v>1</v>
      </c>
      <c r="N25" s="175">
        <v>104</v>
      </c>
      <c r="O25" s="207">
        <v>1120300710</v>
      </c>
      <c r="P25" s="166"/>
      <c r="Q25" s="156">
        <f>Q26</f>
        <v>15</v>
      </c>
      <c r="R25" s="18"/>
    </row>
    <row r="26" spans="1:18" ht="23.25" customHeight="1" x14ac:dyDescent="0.2">
      <c r="A26" s="17"/>
      <c r="B26" s="390"/>
      <c r="C26" s="41"/>
      <c r="D26" s="391"/>
      <c r="E26" s="391"/>
      <c r="F26" s="393"/>
      <c r="G26" s="394"/>
      <c r="H26" s="393"/>
      <c r="I26" s="393"/>
      <c r="J26" s="395"/>
      <c r="K26" s="396"/>
      <c r="L26" s="212" t="s">
        <v>25</v>
      </c>
      <c r="M26" s="174">
        <v>1</v>
      </c>
      <c r="N26" s="175">
        <v>104</v>
      </c>
      <c r="O26" s="207">
        <v>1120300710</v>
      </c>
      <c r="P26" s="166"/>
      <c r="Q26" s="156">
        <f>Q27</f>
        <v>15</v>
      </c>
      <c r="R26" s="18"/>
    </row>
    <row r="27" spans="1:18" ht="18.75" customHeight="1" x14ac:dyDescent="0.2">
      <c r="A27" s="17"/>
      <c r="B27" s="390"/>
      <c r="C27" s="41"/>
      <c r="D27" s="391"/>
      <c r="E27" s="391"/>
      <c r="F27" s="393"/>
      <c r="G27" s="394"/>
      <c r="H27" s="393"/>
      <c r="I27" s="393"/>
      <c r="J27" s="395"/>
      <c r="K27" s="396"/>
      <c r="L27" s="212" t="s">
        <v>23</v>
      </c>
      <c r="M27" s="174">
        <v>1</v>
      </c>
      <c r="N27" s="175">
        <v>104</v>
      </c>
      <c r="O27" s="207">
        <v>1120300710</v>
      </c>
      <c r="P27" s="166"/>
      <c r="Q27" s="156">
        <v>15</v>
      </c>
      <c r="R27" s="18"/>
    </row>
    <row r="28" spans="1:18" ht="26.25" customHeight="1" x14ac:dyDescent="0.2">
      <c r="A28" s="17"/>
      <c r="B28" s="42"/>
      <c r="C28" s="41"/>
      <c r="D28" s="26"/>
      <c r="E28" s="26"/>
      <c r="F28" s="25"/>
      <c r="G28" s="24"/>
      <c r="H28" s="496" t="s">
        <v>343</v>
      </c>
      <c r="I28" s="496"/>
      <c r="J28" s="496"/>
      <c r="K28" s="497"/>
      <c r="L28" s="164" t="s">
        <v>344</v>
      </c>
      <c r="M28" s="174">
        <v>1</v>
      </c>
      <c r="N28" s="175">
        <v>104</v>
      </c>
      <c r="O28" s="165" t="s">
        <v>343</v>
      </c>
      <c r="P28" s="166" t="s">
        <v>5</v>
      </c>
      <c r="Q28" s="156">
        <f>Q29</f>
        <v>40</v>
      </c>
      <c r="R28" s="18"/>
    </row>
    <row r="29" spans="1:18" ht="21.75" customHeight="1" x14ac:dyDescent="0.2">
      <c r="A29" s="17"/>
      <c r="B29" s="42"/>
      <c r="C29" s="41"/>
      <c r="D29" s="26"/>
      <c r="E29" s="26"/>
      <c r="F29" s="25"/>
      <c r="G29" s="25"/>
      <c r="H29" s="24"/>
      <c r="I29" s="496" t="s">
        <v>341</v>
      </c>
      <c r="J29" s="496"/>
      <c r="K29" s="497"/>
      <c r="L29" s="164" t="s">
        <v>342</v>
      </c>
      <c r="M29" s="174">
        <v>1</v>
      </c>
      <c r="N29" s="175">
        <v>104</v>
      </c>
      <c r="O29" s="165" t="s">
        <v>341</v>
      </c>
      <c r="P29" s="166" t="s">
        <v>5</v>
      </c>
      <c r="Q29" s="156">
        <f>Q30</f>
        <v>40</v>
      </c>
      <c r="R29" s="18"/>
    </row>
    <row r="30" spans="1:18" ht="21.75" customHeight="1" x14ac:dyDescent="0.2">
      <c r="A30" s="17"/>
      <c r="B30" s="42"/>
      <c r="C30" s="41"/>
      <c r="D30" s="26"/>
      <c r="E30" s="26"/>
      <c r="F30" s="25"/>
      <c r="G30" s="25"/>
      <c r="H30" s="25"/>
      <c r="I30" s="24"/>
      <c r="J30" s="501" t="s">
        <v>26</v>
      </c>
      <c r="K30" s="502"/>
      <c r="L30" s="164" t="s">
        <v>25</v>
      </c>
      <c r="M30" s="174">
        <v>1</v>
      </c>
      <c r="N30" s="175">
        <v>104</v>
      </c>
      <c r="O30" s="165" t="s">
        <v>341</v>
      </c>
      <c r="P30" s="166">
        <v>200</v>
      </c>
      <c r="Q30" s="156">
        <f>Q31</f>
        <v>40</v>
      </c>
      <c r="R30" s="18"/>
    </row>
    <row r="31" spans="1:18" ht="21.75" customHeight="1" x14ac:dyDescent="0.2">
      <c r="A31" s="17"/>
      <c r="B31" s="42"/>
      <c r="C31" s="41"/>
      <c r="D31" s="26"/>
      <c r="E31" s="26"/>
      <c r="F31" s="25"/>
      <c r="G31" s="25"/>
      <c r="H31" s="25"/>
      <c r="I31" s="25"/>
      <c r="J31" s="29"/>
      <c r="K31" s="28" t="s">
        <v>24</v>
      </c>
      <c r="L31" s="164" t="s">
        <v>23</v>
      </c>
      <c r="M31" s="174">
        <v>1</v>
      </c>
      <c r="N31" s="175">
        <v>104</v>
      </c>
      <c r="O31" s="165" t="s">
        <v>341</v>
      </c>
      <c r="P31" s="166">
        <v>240</v>
      </c>
      <c r="Q31" s="156">
        <v>40</v>
      </c>
      <c r="R31" s="18"/>
    </row>
    <row r="32" spans="1:18" ht="26.25" customHeight="1" x14ac:dyDescent="0.2">
      <c r="A32" s="17"/>
      <c r="B32" s="42"/>
      <c r="C32" s="41"/>
      <c r="D32" s="26"/>
      <c r="E32" s="26"/>
      <c r="F32" s="24"/>
      <c r="G32" s="496" t="s">
        <v>298</v>
      </c>
      <c r="H32" s="496"/>
      <c r="I32" s="496"/>
      <c r="J32" s="496"/>
      <c r="K32" s="497"/>
      <c r="L32" s="212" t="s">
        <v>811</v>
      </c>
      <c r="M32" s="174">
        <v>1</v>
      </c>
      <c r="N32" s="175">
        <v>104</v>
      </c>
      <c r="O32" s="165" t="s">
        <v>298</v>
      </c>
      <c r="P32" s="166" t="s">
        <v>5</v>
      </c>
      <c r="Q32" s="156">
        <f>Q33</f>
        <v>22887.69</v>
      </c>
      <c r="R32" s="18"/>
    </row>
    <row r="33" spans="1:18" ht="21.75" customHeight="1" x14ac:dyDescent="0.2">
      <c r="A33" s="17"/>
      <c r="B33" s="42"/>
      <c r="C33" s="41"/>
      <c r="D33" s="26"/>
      <c r="E33" s="26"/>
      <c r="F33" s="25"/>
      <c r="G33" s="24"/>
      <c r="H33" s="496" t="s">
        <v>296</v>
      </c>
      <c r="I33" s="496"/>
      <c r="J33" s="496"/>
      <c r="K33" s="497"/>
      <c r="L33" s="164" t="s">
        <v>297</v>
      </c>
      <c r="M33" s="174">
        <v>1</v>
      </c>
      <c r="N33" s="175">
        <v>104</v>
      </c>
      <c r="O33" s="165" t="s">
        <v>296</v>
      </c>
      <c r="P33" s="166" t="s">
        <v>5</v>
      </c>
      <c r="Q33" s="156">
        <f>Q34</f>
        <v>22887.69</v>
      </c>
      <c r="R33" s="18"/>
    </row>
    <row r="34" spans="1:18" ht="28.5" customHeight="1" x14ac:dyDescent="0.2">
      <c r="A34" s="17"/>
      <c r="B34" s="42"/>
      <c r="C34" s="41"/>
      <c r="D34" s="26"/>
      <c r="E34" s="26"/>
      <c r="F34" s="25"/>
      <c r="G34" s="25"/>
      <c r="H34" s="24"/>
      <c r="I34" s="496" t="s">
        <v>339</v>
      </c>
      <c r="J34" s="496"/>
      <c r="K34" s="497"/>
      <c r="L34" s="164" t="s">
        <v>340</v>
      </c>
      <c r="M34" s="174">
        <v>1</v>
      </c>
      <c r="N34" s="175">
        <v>104</v>
      </c>
      <c r="O34" s="165" t="s">
        <v>339</v>
      </c>
      <c r="P34" s="166" t="s">
        <v>5</v>
      </c>
      <c r="Q34" s="156">
        <f>Q35+Q37+Q39</f>
        <v>22887.69</v>
      </c>
      <c r="R34" s="18"/>
    </row>
    <row r="35" spans="1:18" ht="50.25" customHeight="1" x14ac:dyDescent="0.2">
      <c r="A35" s="17"/>
      <c r="B35" s="42"/>
      <c r="C35" s="41"/>
      <c r="D35" s="26"/>
      <c r="E35" s="26"/>
      <c r="F35" s="25"/>
      <c r="G35" s="25"/>
      <c r="H35" s="25"/>
      <c r="I35" s="24"/>
      <c r="J35" s="501" t="s">
        <v>286</v>
      </c>
      <c r="K35" s="502"/>
      <c r="L35" s="164" t="s">
        <v>285</v>
      </c>
      <c r="M35" s="174">
        <v>1</v>
      </c>
      <c r="N35" s="175">
        <v>104</v>
      </c>
      <c r="O35" s="165" t="s">
        <v>339</v>
      </c>
      <c r="P35" s="166">
        <v>100</v>
      </c>
      <c r="Q35" s="261">
        <f>Q36</f>
        <v>13012.96</v>
      </c>
      <c r="R35" s="18"/>
    </row>
    <row r="36" spans="1:18" ht="21.75" customHeight="1" x14ac:dyDescent="0.2">
      <c r="A36" s="17"/>
      <c r="B36" s="42"/>
      <c r="C36" s="41"/>
      <c r="D36" s="26"/>
      <c r="E36" s="26"/>
      <c r="F36" s="25"/>
      <c r="G36" s="25"/>
      <c r="H36" s="25"/>
      <c r="I36" s="25"/>
      <c r="J36" s="29"/>
      <c r="K36" s="28" t="s">
        <v>284</v>
      </c>
      <c r="L36" s="164" t="s">
        <v>283</v>
      </c>
      <c r="M36" s="174">
        <v>1</v>
      </c>
      <c r="N36" s="175">
        <v>104</v>
      </c>
      <c r="O36" s="165" t="s">
        <v>339</v>
      </c>
      <c r="P36" s="166">
        <v>120</v>
      </c>
      <c r="Q36" s="156">
        <v>13012.96</v>
      </c>
      <c r="R36" s="18"/>
    </row>
    <row r="37" spans="1:18" ht="21.75" customHeight="1" x14ac:dyDescent="0.2">
      <c r="A37" s="17"/>
      <c r="B37" s="42"/>
      <c r="C37" s="41"/>
      <c r="D37" s="26"/>
      <c r="E37" s="26"/>
      <c r="F37" s="25"/>
      <c r="G37" s="25"/>
      <c r="H37" s="25"/>
      <c r="I37" s="24"/>
      <c r="J37" s="501" t="s">
        <v>26</v>
      </c>
      <c r="K37" s="502"/>
      <c r="L37" s="164" t="s">
        <v>25</v>
      </c>
      <c r="M37" s="174">
        <v>1</v>
      </c>
      <c r="N37" s="175">
        <v>104</v>
      </c>
      <c r="O37" s="165" t="s">
        <v>339</v>
      </c>
      <c r="P37" s="166">
        <v>200</v>
      </c>
      <c r="Q37" s="156">
        <f>Q38</f>
        <v>7874.73</v>
      </c>
      <c r="R37" s="18"/>
    </row>
    <row r="38" spans="1:18" ht="21.75" customHeight="1" x14ac:dyDescent="0.2">
      <c r="A38" s="17"/>
      <c r="B38" s="42"/>
      <c r="C38" s="41"/>
      <c r="D38" s="26"/>
      <c r="E38" s="26"/>
      <c r="F38" s="25"/>
      <c r="G38" s="25"/>
      <c r="H38" s="25"/>
      <c r="I38" s="25"/>
      <c r="J38" s="29"/>
      <c r="K38" s="28" t="s">
        <v>24</v>
      </c>
      <c r="L38" s="164" t="s">
        <v>23</v>
      </c>
      <c r="M38" s="174">
        <v>1</v>
      </c>
      <c r="N38" s="175">
        <v>104</v>
      </c>
      <c r="O38" s="165" t="s">
        <v>339</v>
      </c>
      <c r="P38" s="166">
        <v>240</v>
      </c>
      <c r="Q38" s="156">
        <f>11874.73-4000</f>
        <v>7874.73</v>
      </c>
      <c r="R38" s="18"/>
    </row>
    <row r="39" spans="1:18" ht="12.75" customHeight="1" x14ac:dyDescent="0.2">
      <c r="A39" s="17"/>
      <c r="B39" s="42"/>
      <c r="C39" s="41"/>
      <c r="D39" s="26"/>
      <c r="E39" s="26"/>
      <c r="F39" s="25"/>
      <c r="G39" s="25"/>
      <c r="H39" s="25"/>
      <c r="I39" s="24"/>
      <c r="J39" s="501" t="s">
        <v>42</v>
      </c>
      <c r="K39" s="502"/>
      <c r="L39" s="164" t="s">
        <v>41</v>
      </c>
      <c r="M39" s="174">
        <v>1</v>
      </c>
      <c r="N39" s="175">
        <v>104</v>
      </c>
      <c r="O39" s="165" t="s">
        <v>339</v>
      </c>
      <c r="P39" s="166">
        <v>800</v>
      </c>
      <c r="Q39" s="156">
        <f>Q40</f>
        <v>2000</v>
      </c>
      <c r="R39" s="18"/>
    </row>
    <row r="40" spans="1:18" ht="12.75" customHeight="1" x14ac:dyDescent="0.2">
      <c r="A40" s="17"/>
      <c r="B40" s="42"/>
      <c r="C40" s="41"/>
      <c r="D40" s="26"/>
      <c r="E40" s="26"/>
      <c r="F40" s="25"/>
      <c r="G40" s="25"/>
      <c r="H40" s="25"/>
      <c r="I40" s="25"/>
      <c r="J40" s="29"/>
      <c r="K40" s="28" t="s">
        <v>165</v>
      </c>
      <c r="L40" s="164" t="s">
        <v>164</v>
      </c>
      <c r="M40" s="174">
        <v>1</v>
      </c>
      <c r="N40" s="175">
        <v>104</v>
      </c>
      <c r="O40" s="165" t="s">
        <v>339</v>
      </c>
      <c r="P40" s="166">
        <v>850</v>
      </c>
      <c r="Q40" s="156">
        <v>2000</v>
      </c>
      <c r="R40" s="18"/>
    </row>
    <row r="41" spans="1:18" ht="37.5" customHeight="1" x14ac:dyDescent="0.2">
      <c r="A41" s="17"/>
      <c r="B41" s="42"/>
      <c r="C41" s="41"/>
      <c r="D41" s="26"/>
      <c r="E41" s="27"/>
      <c r="F41" s="496" t="s">
        <v>161</v>
      </c>
      <c r="G41" s="496"/>
      <c r="H41" s="496"/>
      <c r="I41" s="496"/>
      <c r="J41" s="496"/>
      <c r="K41" s="497"/>
      <c r="L41" s="164" t="s">
        <v>162</v>
      </c>
      <c r="M41" s="174">
        <v>1</v>
      </c>
      <c r="N41" s="175">
        <v>104</v>
      </c>
      <c r="O41" s="165" t="s">
        <v>161</v>
      </c>
      <c r="P41" s="166" t="s">
        <v>5</v>
      </c>
      <c r="Q41" s="156">
        <f>Q42+Q51</f>
        <v>4000</v>
      </c>
      <c r="R41" s="18"/>
    </row>
    <row r="42" spans="1:18" ht="21.75" hidden="1" customHeight="1" x14ac:dyDescent="0.2">
      <c r="A42" s="17"/>
      <c r="B42" s="42"/>
      <c r="C42" s="41"/>
      <c r="D42" s="26"/>
      <c r="E42" s="26"/>
      <c r="F42" s="24"/>
      <c r="G42" s="496" t="s">
        <v>144</v>
      </c>
      <c r="H42" s="496"/>
      <c r="I42" s="496"/>
      <c r="J42" s="496"/>
      <c r="K42" s="497"/>
      <c r="L42" s="164" t="s">
        <v>145</v>
      </c>
      <c r="M42" s="174">
        <v>1</v>
      </c>
      <c r="N42" s="175">
        <v>104</v>
      </c>
      <c r="O42" s="165" t="s">
        <v>144</v>
      </c>
      <c r="P42" s="166" t="s">
        <v>5</v>
      </c>
      <c r="Q42" s="156">
        <f>Q43+Q47</f>
        <v>0</v>
      </c>
      <c r="R42" s="18"/>
    </row>
    <row r="43" spans="1:18" ht="33.75" hidden="1" customHeight="1" x14ac:dyDescent="0.2">
      <c r="A43" s="17"/>
      <c r="B43" s="42"/>
      <c r="C43" s="41"/>
      <c r="D43" s="26"/>
      <c r="E43" s="26"/>
      <c r="F43" s="25"/>
      <c r="G43" s="24"/>
      <c r="H43" s="496" t="s">
        <v>337</v>
      </c>
      <c r="I43" s="496"/>
      <c r="J43" s="496"/>
      <c r="K43" s="497"/>
      <c r="L43" s="164" t="s">
        <v>338</v>
      </c>
      <c r="M43" s="174">
        <v>1</v>
      </c>
      <c r="N43" s="175">
        <v>104</v>
      </c>
      <c r="O43" s="165" t="s">
        <v>337</v>
      </c>
      <c r="P43" s="166" t="s">
        <v>5</v>
      </c>
      <c r="Q43" s="156">
        <f>Q44</f>
        <v>0</v>
      </c>
      <c r="R43" s="18"/>
    </row>
    <row r="44" spans="1:18" ht="21.75" hidden="1" customHeight="1" x14ac:dyDescent="0.2">
      <c r="A44" s="17"/>
      <c r="B44" s="42"/>
      <c r="C44" s="41"/>
      <c r="D44" s="26"/>
      <c r="E44" s="26"/>
      <c r="F44" s="25"/>
      <c r="G44" s="25"/>
      <c r="H44" s="24"/>
      <c r="I44" s="496" t="s">
        <v>335</v>
      </c>
      <c r="J44" s="496"/>
      <c r="K44" s="497"/>
      <c r="L44" s="164" t="s">
        <v>336</v>
      </c>
      <c r="M44" s="174">
        <v>1</v>
      </c>
      <c r="N44" s="175">
        <v>104</v>
      </c>
      <c r="O44" s="165" t="s">
        <v>335</v>
      </c>
      <c r="P44" s="166" t="s">
        <v>5</v>
      </c>
      <c r="Q44" s="156">
        <f>Q45</f>
        <v>0</v>
      </c>
      <c r="R44" s="18"/>
    </row>
    <row r="45" spans="1:18" ht="12.75" hidden="1" customHeight="1" x14ac:dyDescent="0.2">
      <c r="A45" s="17"/>
      <c r="B45" s="42"/>
      <c r="C45" s="41"/>
      <c r="D45" s="26"/>
      <c r="E45" s="26"/>
      <c r="F45" s="25"/>
      <c r="G45" s="25"/>
      <c r="H45" s="25"/>
      <c r="I45" s="24"/>
      <c r="J45" s="501" t="s">
        <v>314</v>
      </c>
      <c r="K45" s="502"/>
      <c r="L45" s="164" t="s">
        <v>313</v>
      </c>
      <c r="M45" s="174">
        <v>1</v>
      </c>
      <c r="N45" s="175">
        <v>104</v>
      </c>
      <c r="O45" s="165" t="s">
        <v>335</v>
      </c>
      <c r="P45" s="166">
        <v>500</v>
      </c>
      <c r="Q45" s="156">
        <f>Q46</f>
        <v>0</v>
      </c>
      <c r="R45" s="18"/>
    </row>
    <row r="46" spans="1:18" ht="12.75" hidden="1" customHeight="1" x14ac:dyDescent="0.2">
      <c r="A46" s="17"/>
      <c r="B46" s="42"/>
      <c r="C46" s="41"/>
      <c r="D46" s="26"/>
      <c r="E46" s="26"/>
      <c r="F46" s="25"/>
      <c r="G46" s="25"/>
      <c r="H46" s="25"/>
      <c r="I46" s="25"/>
      <c r="J46" s="29"/>
      <c r="K46" s="28" t="s">
        <v>312</v>
      </c>
      <c r="L46" s="164" t="s">
        <v>311</v>
      </c>
      <c r="M46" s="174">
        <v>1</v>
      </c>
      <c r="N46" s="175">
        <v>104</v>
      </c>
      <c r="O46" s="165" t="s">
        <v>335</v>
      </c>
      <c r="P46" s="166">
        <v>540</v>
      </c>
      <c r="Q46" s="156"/>
      <c r="R46" s="18"/>
    </row>
    <row r="47" spans="1:18" ht="21.75" hidden="1" customHeight="1" x14ac:dyDescent="0.2">
      <c r="A47" s="17"/>
      <c r="B47" s="42"/>
      <c r="C47" s="41"/>
      <c r="D47" s="26"/>
      <c r="E47" s="26"/>
      <c r="F47" s="25"/>
      <c r="G47" s="24"/>
      <c r="H47" s="496" t="s">
        <v>333</v>
      </c>
      <c r="I47" s="496"/>
      <c r="J47" s="496"/>
      <c r="K47" s="497"/>
      <c r="L47" s="164" t="s">
        <v>334</v>
      </c>
      <c r="M47" s="174">
        <v>1</v>
      </c>
      <c r="N47" s="175">
        <v>104</v>
      </c>
      <c r="O47" s="165" t="s">
        <v>333</v>
      </c>
      <c r="P47" s="166" t="s">
        <v>5</v>
      </c>
      <c r="Q47" s="156">
        <f>Q48</f>
        <v>0</v>
      </c>
      <c r="R47" s="18"/>
    </row>
    <row r="48" spans="1:18" ht="25.5" hidden="1" customHeight="1" x14ac:dyDescent="0.2">
      <c r="A48" s="17"/>
      <c r="B48" s="42"/>
      <c r="C48" s="41"/>
      <c r="D48" s="26"/>
      <c r="E48" s="26"/>
      <c r="F48" s="25"/>
      <c r="G48" s="25"/>
      <c r="H48" s="24"/>
      <c r="I48" s="496" t="s">
        <v>331</v>
      </c>
      <c r="J48" s="496"/>
      <c r="K48" s="497"/>
      <c r="L48" s="164" t="s">
        <v>332</v>
      </c>
      <c r="M48" s="174">
        <v>1</v>
      </c>
      <c r="N48" s="175">
        <v>104</v>
      </c>
      <c r="O48" s="165" t="s">
        <v>331</v>
      </c>
      <c r="P48" s="166" t="s">
        <v>5</v>
      </c>
      <c r="Q48" s="156">
        <f>Q49</f>
        <v>0</v>
      </c>
      <c r="R48" s="18"/>
    </row>
    <row r="49" spans="1:18" ht="15" hidden="1" customHeight="1" x14ac:dyDescent="0.2">
      <c r="A49" s="17"/>
      <c r="B49" s="42"/>
      <c r="C49" s="41"/>
      <c r="D49" s="26"/>
      <c r="E49" s="26"/>
      <c r="F49" s="25"/>
      <c r="G49" s="25"/>
      <c r="H49" s="25"/>
      <c r="I49" s="24"/>
      <c r="J49" s="501" t="s">
        <v>314</v>
      </c>
      <c r="K49" s="502"/>
      <c r="L49" s="164" t="s">
        <v>313</v>
      </c>
      <c r="M49" s="174">
        <v>1</v>
      </c>
      <c r="N49" s="175">
        <v>104</v>
      </c>
      <c r="O49" s="165" t="s">
        <v>331</v>
      </c>
      <c r="P49" s="166">
        <v>500</v>
      </c>
      <c r="Q49" s="156">
        <f>Q50</f>
        <v>0</v>
      </c>
      <c r="R49" s="18"/>
    </row>
    <row r="50" spans="1:18" ht="12.75" hidden="1" customHeight="1" x14ac:dyDescent="0.2">
      <c r="A50" s="17"/>
      <c r="B50" s="42"/>
      <c r="C50" s="41"/>
      <c r="D50" s="26"/>
      <c r="E50" s="26"/>
      <c r="F50" s="25"/>
      <c r="G50" s="25"/>
      <c r="H50" s="25"/>
      <c r="I50" s="25"/>
      <c r="J50" s="29"/>
      <c r="K50" s="28" t="s">
        <v>312</v>
      </c>
      <c r="L50" s="164" t="s">
        <v>311</v>
      </c>
      <c r="M50" s="174">
        <v>1</v>
      </c>
      <c r="N50" s="175">
        <v>104</v>
      </c>
      <c r="O50" s="165" t="s">
        <v>331</v>
      </c>
      <c r="P50" s="166">
        <v>540</v>
      </c>
      <c r="Q50" s="156"/>
      <c r="R50" s="18"/>
    </row>
    <row r="51" spans="1:18" ht="33.75" customHeight="1" x14ac:dyDescent="0.2">
      <c r="A51" s="17"/>
      <c r="B51" s="419"/>
      <c r="C51" s="41"/>
      <c r="D51" s="421"/>
      <c r="E51" s="420"/>
      <c r="F51" s="422"/>
      <c r="G51" s="422"/>
      <c r="H51" s="422"/>
      <c r="I51" s="422"/>
      <c r="J51" s="424"/>
      <c r="K51" s="425"/>
      <c r="L51" s="212" t="s">
        <v>696</v>
      </c>
      <c r="M51" s="174">
        <v>1</v>
      </c>
      <c r="N51" s="175">
        <v>104</v>
      </c>
      <c r="O51" s="165">
        <v>1220800000</v>
      </c>
      <c r="P51" s="166"/>
      <c r="Q51" s="156">
        <f>Q52</f>
        <v>4000</v>
      </c>
      <c r="R51" s="18"/>
    </row>
    <row r="52" spans="1:18" ht="18" customHeight="1" x14ac:dyDescent="0.2">
      <c r="A52" s="17"/>
      <c r="B52" s="419"/>
      <c r="C52" s="41"/>
      <c r="D52" s="421"/>
      <c r="E52" s="420"/>
      <c r="F52" s="422"/>
      <c r="G52" s="422"/>
      <c r="H52" s="422"/>
      <c r="I52" s="422"/>
      <c r="J52" s="424"/>
      <c r="K52" s="425"/>
      <c r="L52" s="212" t="s">
        <v>697</v>
      </c>
      <c r="M52" s="174">
        <v>1</v>
      </c>
      <c r="N52" s="175">
        <v>104</v>
      </c>
      <c r="O52" s="165">
        <v>1220805690</v>
      </c>
      <c r="P52" s="166"/>
      <c r="Q52" s="156">
        <f>Q53</f>
        <v>4000</v>
      </c>
      <c r="R52" s="18"/>
    </row>
    <row r="53" spans="1:18" ht="25.5" customHeight="1" x14ac:dyDescent="0.2">
      <c r="A53" s="17"/>
      <c r="B53" s="419"/>
      <c r="C53" s="41"/>
      <c r="D53" s="421"/>
      <c r="E53" s="420"/>
      <c r="F53" s="422"/>
      <c r="G53" s="422"/>
      <c r="H53" s="422"/>
      <c r="I53" s="422"/>
      <c r="J53" s="424"/>
      <c r="K53" s="425"/>
      <c r="L53" s="164" t="s">
        <v>55</v>
      </c>
      <c r="M53" s="174">
        <v>1</v>
      </c>
      <c r="N53" s="175">
        <v>104</v>
      </c>
      <c r="O53" s="165">
        <v>1220805690</v>
      </c>
      <c r="P53" s="166">
        <v>600</v>
      </c>
      <c r="Q53" s="156">
        <f>Q54</f>
        <v>4000</v>
      </c>
      <c r="R53" s="18"/>
    </row>
    <row r="54" spans="1:18" ht="12.75" customHeight="1" x14ac:dyDescent="0.2">
      <c r="A54" s="17"/>
      <c r="B54" s="419"/>
      <c r="C54" s="41"/>
      <c r="D54" s="421"/>
      <c r="E54" s="420"/>
      <c r="F54" s="422"/>
      <c r="G54" s="422"/>
      <c r="H54" s="422"/>
      <c r="I54" s="422"/>
      <c r="J54" s="424"/>
      <c r="K54" s="425"/>
      <c r="L54" s="164" t="s">
        <v>53</v>
      </c>
      <c r="M54" s="174">
        <v>1</v>
      </c>
      <c r="N54" s="175">
        <v>104</v>
      </c>
      <c r="O54" s="165">
        <v>1220805690</v>
      </c>
      <c r="P54" s="166"/>
      <c r="Q54" s="156">
        <v>4000</v>
      </c>
      <c r="R54" s="18"/>
    </row>
    <row r="55" spans="1:18" ht="21.75" customHeight="1" x14ac:dyDescent="0.2">
      <c r="A55" s="17"/>
      <c r="B55" s="42"/>
      <c r="C55" s="41"/>
      <c r="D55" s="27"/>
      <c r="E55" s="494">
        <v>106</v>
      </c>
      <c r="F55" s="494"/>
      <c r="G55" s="494"/>
      <c r="H55" s="494"/>
      <c r="I55" s="494"/>
      <c r="J55" s="494"/>
      <c r="K55" s="495"/>
      <c r="L55" s="164" t="s">
        <v>330</v>
      </c>
      <c r="M55" s="174">
        <v>1</v>
      </c>
      <c r="N55" s="175">
        <v>106</v>
      </c>
      <c r="O55" s="165" t="s">
        <v>5</v>
      </c>
      <c r="P55" s="166" t="s">
        <v>5</v>
      </c>
      <c r="Q55" s="156">
        <f t="shared" ref="Q55:Q60" si="1">Q56</f>
        <v>750</v>
      </c>
      <c r="R55" s="18"/>
    </row>
    <row r="56" spans="1:18" ht="21.75" customHeight="1" x14ac:dyDescent="0.2">
      <c r="A56" s="17"/>
      <c r="B56" s="42"/>
      <c r="C56" s="41"/>
      <c r="D56" s="26"/>
      <c r="E56" s="27"/>
      <c r="F56" s="496" t="s">
        <v>18</v>
      </c>
      <c r="G56" s="496"/>
      <c r="H56" s="496"/>
      <c r="I56" s="496"/>
      <c r="J56" s="496"/>
      <c r="K56" s="497"/>
      <c r="L56" s="164" t="s">
        <v>19</v>
      </c>
      <c r="M56" s="174">
        <v>1</v>
      </c>
      <c r="N56" s="175">
        <v>106</v>
      </c>
      <c r="O56" s="165" t="s">
        <v>18</v>
      </c>
      <c r="P56" s="166" t="s">
        <v>5</v>
      </c>
      <c r="Q56" s="156">
        <f t="shared" si="1"/>
        <v>750</v>
      </c>
      <c r="R56" s="18"/>
    </row>
    <row r="57" spans="1:18" ht="12.75" customHeight="1" x14ac:dyDescent="0.2">
      <c r="A57" s="17"/>
      <c r="B57" s="42"/>
      <c r="C57" s="41"/>
      <c r="D57" s="26"/>
      <c r="E57" s="26"/>
      <c r="F57" s="24"/>
      <c r="G57" s="496" t="s">
        <v>16</v>
      </c>
      <c r="H57" s="496"/>
      <c r="I57" s="496"/>
      <c r="J57" s="496"/>
      <c r="K57" s="497"/>
      <c r="L57" s="164" t="s">
        <v>17</v>
      </c>
      <c r="M57" s="174">
        <v>1</v>
      </c>
      <c r="N57" s="175">
        <v>106</v>
      </c>
      <c r="O57" s="165" t="s">
        <v>16</v>
      </c>
      <c r="P57" s="166" t="s">
        <v>5</v>
      </c>
      <c r="Q57" s="156">
        <f t="shared" si="1"/>
        <v>750</v>
      </c>
      <c r="R57" s="18"/>
    </row>
    <row r="58" spans="1:18" ht="21.75" customHeight="1" x14ac:dyDescent="0.2">
      <c r="A58" s="17"/>
      <c r="B58" s="42"/>
      <c r="C58" s="41"/>
      <c r="D58" s="26"/>
      <c r="E58" s="26"/>
      <c r="F58" s="25"/>
      <c r="G58" s="24"/>
      <c r="H58" s="496" t="s">
        <v>316</v>
      </c>
      <c r="I58" s="496"/>
      <c r="J58" s="496"/>
      <c r="K58" s="497"/>
      <c r="L58" s="164" t="s">
        <v>317</v>
      </c>
      <c r="M58" s="174">
        <v>1</v>
      </c>
      <c r="N58" s="175">
        <v>106</v>
      </c>
      <c r="O58" s="165" t="s">
        <v>316</v>
      </c>
      <c r="P58" s="166" t="s">
        <v>5</v>
      </c>
      <c r="Q58" s="156">
        <f t="shared" si="1"/>
        <v>750</v>
      </c>
      <c r="R58" s="18"/>
    </row>
    <row r="59" spans="1:18" ht="32.25" customHeight="1" x14ac:dyDescent="0.2">
      <c r="A59" s="17"/>
      <c r="B59" s="42"/>
      <c r="C59" s="41"/>
      <c r="D59" s="26"/>
      <c r="E59" s="26"/>
      <c r="F59" s="25"/>
      <c r="G59" s="25"/>
      <c r="H59" s="24"/>
      <c r="I59" s="496" t="s">
        <v>328</v>
      </c>
      <c r="J59" s="496"/>
      <c r="K59" s="497"/>
      <c r="L59" s="164" t="s">
        <v>329</v>
      </c>
      <c r="M59" s="174">
        <v>1</v>
      </c>
      <c r="N59" s="175">
        <v>106</v>
      </c>
      <c r="O59" s="165" t="s">
        <v>328</v>
      </c>
      <c r="P59" s="166" t="s">
        <v>5</v>
      </c>
      <c r="Q59" s="156">
        <f t="shared" si="1"/>
        <v>750</v>
      </c>
      <c r="R59" s="18"/>
    </row>
    <row r="60" spans="1:18" ht="12.75" customHeight="1" x14ac:dyDescent="0.2">
      <c r="A60" s="17"/>
      <c r="B60" s="42"/>
      <c r="C60" s="41"/>
      <c r="D60" s="26"/>
      <c r="E60" s="26"/>
      <c r="F60" s="25"/>
      <c r="G60" s="25"/>
      <c r="H60" s="25"/>
      <c r="I60" s="24"/>
      <c r="J60" s="501" t="s">
        <v>314</v>
      </c>
      <c r="K60" s="502"/>
      <c r="L60" s="164" t="s">
        <v>313</v>
      </c>
      <c r="M60" s="174">
        <v>1</v>
      </c>
      <c r="N60" s="175">
        <v>106</v>
      </c>
      <c r="O60" s="165" t="s">
        <v>328</v>
      </c>
      <c r="P60" s="166">
        <v>500</v>
      </c>
      <c r="Q60" s="156">
        <f t="shared" si="1"/>
        <v>750</v>
      </c>
      <c r="R60" s="18"/>
    </row>
    <row r="61" spans="1:18" ht="12.75" customHeight="1" x14ac:dyDescent="0.2">
      <c r="A61" s="17"/>
      <c r="B61" s="42"/>
      <c r="C61" s="41"/>
      <c r="D61" s="26"/>
      <c r="E61" s="26"/>
      <c r="F61" s="25"/>
      <c r="G61" s="25"/>
      <c r="H61" s="25"/>
      <c r="I61" s="25"/>
      <c r="J61" s="29"/>
      <c r="K61" s="28" t="s">
        <v>312</v>
      </c>
      <c r="L61" s="164" t="s">
        <v>311</v>
      </c>
      <c r="M61" s="174">
        <v>1</v>
      </c>
      <c r="N61" s="175">
        <v>106</v>
      </c>
      <c r="O61" s="165" t="s">
        <v>328</v>
      </c>
      <c r="P61" s="166">
        <v>540</v>
      </c>
      <c r="Q61" s="156">
        <v>750</v>
      </c>
      <c r="R61" s="18"/>
    </row>
    <row r="62" spans="1:18" ht="12.75" customHeight="1" x14ac:dyDescent="0.2">
      <c r="A62" s="17"/>
      <c r="B62" s="42"/>
      <c r="C62" s="41"/>
      <c r="D62" s="27"/>
      <c r="E62" s="494">
        <v>111</v>
      </c>
      <c r="F62" s="494"/>
      <c r="G62" s="494"/>
      <c r="H62" s="494"/>
      <c r="I62" s="494"/>
      <c r="J62" s="494"/>
      <c r="K62" s="495"/>
      <c r="L62" s="164" t="s">
        <v>323</v>
      </c>
      <c r="M62" s="174">
        <v>1</v>
      </c>
      <c r="N62" s="175">
        <v>111</v>
      </c>
      <c r="O62" s="165" t="s">
        <v>5</v>
      </c>
      <c r="P62" s="166" t="s">
        <v>5</v>
      </c>
      <c r="Q62" s="156">
        <f>Q63</f>
        <v>398</v>
      </c>
      <c r="R62" s="18"/>
    </row>
    <row r="63" spans="1:18" ht="12.75" customHeight="1" x14ac:dyDescent="0.2">
      <c r="A63" s="17"/>
      <c r="B63" s="42"/>
      <c r="C63" s="41"/>
      <c r="D63" s="26"/>
      <c r="E63" s="27"/>
      <c r="F63" s="496" t="s">
        <v>44</v>
      </c>
      <c r="G63" s="496"/>
      <c r="H63" s="496"/>
      <c r="I63" s="496"/>
      <c r="J63" s="496"/>
      <c r="K63" s="497"/>
      <c r="L63" s="164" t="s">
        <v>45</v>
      </c>
      <c r="M63" s="174">
        <v>1</v>
      </c>
      <c r="N63" s="175">
        <v>111</v>
      </c>
      <c r="O63" s="165" t="s">
        <v>44</v>
      </c>
      <c r="P63" s="166" t="s">
        <v>5</v>
      </c>
      <c r="Q63" s="156">
        <f>Q64</f>
        <v>398</v>
      </c>
      <c r="R63" s="18"/>
    </row>
    <row r="64" spans="1:18" ht="12.75" customHeight="1" x14ac:dyDescent="0.2">
      <c r="A64" s="17"/>
      <c r="B64" s="42"/>
      <c r="C64" s="41"/>
      <c r="D64" s="26"/>
      <c r="E64" s="26"/>
      <c r="F64" s="25"/>
      <c r="G64" s="25"/>
      <c r="H64" s="24"/>
      <c r="I64" s="496" t="s">
        <v>319</v>
      </c>
      <c r="J64" s="496"/>
      <c r="K64" s="497"/>
      <c r="L64" s="164" t="s">
        <v>322</v>
      </c>
      <c r="M64" s="174">
        <v>1</v>
      </c>
      <c r="N64" s="175">
        <v>111</v>
      </c>
      <c r="O64" s="165" t="s">
        <v>319</v>
      </c>
      <c r="P64" s="166" t="s">
        <v>5</v>
      </c>
      <c r="Q64" s="156">
        <f>Q65</f>
        <v>398</v>
      </c>
      <c r="R64" s="18"/>
    </row>
    <row r="65" spans="1:18" ht="12.75" customHeight="1" x14ac:dyDescent="0.2">
      <c r="A65" s="17"/>
      <c r="B65" s="42"/>
      <c r="C65" s="41"/>
      <c r="D65" s="26"/>
      <c r="E65" s="26"/>
      <c r="F65" s="25"/>
      <c r="G65" s="25"/>
      <c r="H65" s="25"/>
      <c r="I65" s="24"/>
      <c r="J65" s="501" t="s">
        <v>42</v>
      </c>
      <c r="K65" s="502"/>
      <c r="L65" s="164" t="s">
        <v>41</v>
      </c>
      <c r="M65" s="174">
        <v>1</v>
      </c>
      <c r="N65" s="175">
        <v>111</v>
      </c>
      <c r="O65" s="165" t="s">
        <v>319</v>
      </c>
      <c r="P65" s="166">
        <v>800</v>
      </c>
      <c r="Q65" s="156">
        <f>Q66</f>
        <v>398</v>
      </c>
      <c r="R65" s="18"/>
    </row>
    <row r="66" spans="1:18" ht="12.75" customHeight="1" x14ac:dyDescent="0.2">
      <c r="A66" s="17"/>
      <c r="B66" s="42"/>
      <c r="C66" s="41"/>
      <c r="D66" s="26"/>
      <c r="E66" s="26"/>
      <c r="F66" s="25"/>
      <c r="G66" s="25"/>
      <c r="H66" s="25"/>
      <c r="I66" s="25"/>
      <c r="J66" s="29"/>
      <c r="K66" s="28" t="s">
        <v>321</v>
      </c>
      <c r="L66" s="164" t="s">
        <v>320</v>
      </c>
      <c r="M66" s="174">
        <v>1</v>
      </c>
      <c r="N66" s="175">
        <v>111</v>
      </c>
      <c r="O66" s="165" t="s">
        <v>319</v>
      </c>
      <c r="P66" s="166">
        <v>870</v>
      </c>
      <c r="Q66" s="156">
        <f>500-102</f>
        <v>398</v>
      </c>
      <c r="R66" s="18"/>
    </row>
    <row r="67" spans="1:18" ht="12.75" customHeight="1" x14ac:dyDescent="0.2">
      <c r="A67" s="17"/>
      <c r="B67" s="42"/>
      <c r="C67" s="41"/>
      <c r="D67" s="27"/>
      <c r="E67" s="494">
        <v>113</v>
      </c>
      <c r="F67" s="494"/>
      <c r="G67" s="494"/>
      <c r="H67" s="494"/>
      <c r="I67" s="494"/>
      <c r="J67" s="494"/>
      <c r="K67" s="495"/>
      <c r="L67" s="164" t="s">
        <v>318</v>
      </c>
      <c r="M67" s="174">
        <v>1</v>
      </c>
      <c r="N67" s="175">
        <v>113</v>
      </c>
      <c r="O67" s="165" t="s">
        <v>5</v>
      </c>
      <c r="P67" s="166" t="s">
        <v>5</v>
      </c>
      <c r="Q67" s="156">
        <f>Q69+Q74+Q83</f>
        <v>1678.9099999999999</v>
      </c>
      <c r="R67" s="18"/>
    </row>
    <row r="68" spans="1:18" ht="21.75" customHeight="1" x14ac:dyDescent="0.2">
      <c r="A68" s="17"/>
      <c r="B68" s="42"/>
      <c r="C68" s="41"/>
      <c r="D68" s="26"/>
      <c r="E68" s="27"/>
      <c r="F68" s="496" t="s">
        <v>18</v>
      </c>
      <c r="G68" s="496"/>
      <c r="H68" s="496"/>
      <c r="I68" s="496"/>
      <c r="J68" s="496"/>
      <c r="K68" s="497"/>
      <c r="L68" s="164" t="s">
        <v>19</v>
      </c>
      <c r="M68" s="174">
        <v>1</v>
      </c>
      <c r="N68" s="175">
        <v>113</v>
      </c>
      <c r="O68" s="165" t="s">
        <v>18</v>
      </c>
      <c r="P68" s="166" t="s">
        <v>5</v>
      </c>
      <c r="Q68" s="156">
        <f>Q69</f>
        <v>778.91</v>
      </c>
      <c r="R68" s="18"/>
    </row>
    <row r="69" spans="1:18" ht="12.75" customHeight="1" x14ac:dyDescent="0.2">
      <c r="A69" s="17"/>
      <c r="B69" s="42"/>
      <c r="C69" s="41"/>
      <c r="D69" s="26"/>
      <c r="E69" s="26"/>
      <c r="F69" s="24"/>
      <c r="G69" s="496" t="s">
        <v>16</v>
      </c>
      <c r="H69" s="496"/>
      <c r="I69" s="496"/>
      <c r="J69" s="496"/>
      <c r="K69" s="497"/>
      <c r="L69" s="164" t="s">
        <v>17</v>
      </c>
      <c r="M69" s="174">
        <v>1</v>
      </c>
      <c r="N69" s="175">
        <v>113</v>
      </c>
      <c r="O69" s="165" t="s">
        <v>16</v>
      </c>
      <c r="P69" s="166" t="s">
        <v>5</v>
      </c>
      <c r="Q69" s="156">
        <f>Q70</f>
        <v>778.91</v>
      </c>
      <c r="R69" s="18"/>
    </row>
    <row r="70" spans="1:18" ht="21.75" customHeight="1" x14ac:dyDescent="0.2">
      <c r="A70" s="17"/>
      <c r="B70" s="42"/>
      <c r="C70" s="41"/>
      <c r="D70" s="26"/>
      <c r="E70" s="26"/>
      <c r="F70" s="25"/>
      <c r="G70" s="24"/>
      <c r="H70" s="496" t="s">
        <v>316</v>
      </c>
      <c r="I70" s="496"/>
      <c r="J70" s="496"/>
      <c r="K70" s="497"/>
      <c r="L70" s="164" t="s">
        <v>317</v>
      </c>
      <c r="M70" s="174">
        <v>1</v>
      </c>
      <c r="N70" s="175">
        <v>113</v>
      </c>
      <c r="O70" s="165" t="s">
        <v>316</v>
      </c>
      <c r="P70" s="166" t="s">
        <v>5</v>
      </c>
      <c r="Q70" s="156">
        <f>Q71</f>
        <v>778.91</v>
      </c>
      <c r="R70" s="18"/>
    </row>
    <row r="71" spans="1:18" ht="21.75" customHeight="1" x14ac:dyDescent="0.2">
      <c r="A71" s="17"/>
      <c r="B71" s="42"/>
      <c r="C71" s="41"/>
      <c r="D71" s="26"/>
      <c r="E71" s="26"/>
      <c r="F71" s="25"/>
      <c r="G71" s="25"/>
      <c r="H71" s="24"/>
      <c r="I71" s="496" t="s">
        <v>310</v>
      </c>
      <c r="J71" s="496"/>
      <c r="K71" s="497"/>
      <c r="L71" s="164" t="s">
        <v>315</v>
      </c>
      <c r="M71" s="174">
        <v>1</v>
      </c>
      <c r="N71" s="175">
        <v>113</v>
      </c>
      <c r="O71" s="165" t="s">
        <v>310</v>
      </c>
      <c r="P71" s="166" t="s">
        <v>5</v>
      </c>
      <c r="Q71" s="156">
        <f>Q72</f>
        <v>778.91</v>
      </c>
      <c r="R71" s="18"/>
    </row>
    <row r="72" spans="1:18" ht="12.75" customHeight="1" x14ac:dyDescent="0.2">
      <c r="A72" s="17"/>
      <c r="B72" s="42"/>
      <c r="C72" s="41"/>
      <c r="D72" s="26"/>
      <c r="E72" s="26"/>
      <c r="F72" s="25"/>
      <c r="G72" s="25"/>
      <c r="H72" s="25"/>
      <c r="I72" s="24"/>
      <c r="J72" s="501" t="s">
        <v>314</v>
      </c>
      <c r="K72" s="502"/>
      <c r="L72" s="164" t="s">
        <v>313</v>
      </c>
      <c r="M72" s="174">
        <v>1</v>
      </c>
      <c r="N72" s="175">
        <v>113</v>
      </c>
      <c r="O72" s="165" t="s">
        <v>310</v>
      </c>
      <c r="P72" s="166">
        <v>500</v>
      </c>
      <c r="Q72" s="156">
        <f>Q73</f>
        <v>778.91</v>
      </c>
      <c r="R72" s="18"/>
    </row>
    <row r="73" spans="1:18" ht="12.75" customHeight="1" x14ac:dyDescent="0.2">
      <c r="A73" s="17"/>
      <c r="B73" s="42"/>
      <c r="C73" s="41"/>
      <c r="D73" s="26"/>
      <c r="E73" s="26"/>
      <c r="F73" s="25"/>
      <c r="G73" s="25"/>
      <c r="H73" s="25"/>
      <c r="I73" s="25"/>
      <c r="J73" s="29"/>
      <c r="K73" s="28" t="s">
        <v>312</v>
      </c>
      <c r="L73" s="164" t="s">
        <v>311</v>
      </c>
      <c r="M73" s="174">
        <v>1</v>
      </c>
      <c r="N73" s="175">
        <v>113</v>
      </c>
      <c r="O73" s="165" t="s">
        <v>310</v>
      </c>
      <c r="P73" s="166">
        <v>540</v>
      </c>
      <c r="Q73" s="156">
        <v>778.91</v>
      </c>
      <c r="R73" s="18"/>
    </row>
    <row r="74" spans="1:18" ht="12.75" customHeight="1" x14ac:dyDescent="0.2">
      <c r="A74" s="17"/>
      <c r="B74" s="42"/>
      <c r="C74" s="41"/>
      <c r="D74" s="26"/>
      <c r="E74" s="26"/>
      <c r="F74" s="24"/>
      <c r="G74" s="496" t="s">
        <v>308</v>
      </c>
      <c r="H74" s="496"/>
      <c r="I74" s="496"/>
      <c r="J74" s="496"/>
      <c r="K74" s="497"/>
      <c r="L74" s="164" t="s">
        <v>309</v>
      </c>
      <c r="M74" s="174">
        <v>1</v>
      </c>
      <c r="N74" s="175">
        <v>113</v>
      </c>
      <c r="O74" s="165" t="s">
        <v>308</v>
      </c>
      <c r="P74" s="166" t="s">
        <v>5</v>
      </c>
      <c r="Q74" s="156">
        <f>Q75+Q79</f>
        <v>900</v>
      </c>
      <c r="R74" s="18"/>
    </row>
    <row r="75" spans="1:18" ht="32.25" customHeight="1" x14ac:dyDescent="0.2">
      <c r="A75" s="17"/>
      <c r="B75" s="42"/>
      <c r="C75" s="41"/>
      <c r="D75" s="26"/>
      <c r="E75" s="26"/>
      <c r="F75" s="25"/>
      <c r="G75" s="24"/>
      <c r="H75" s="496" t="s">
        <v>306</v>
      </c>
      <c r="I75" s="496"/>
      <c r="J75" s="496"/>
      <c r="K75" s="497"/>
      <c r="L75" s="164" t="s">
        <v>307</v>
      </c>
      <c r="M75" s="174">
        <v>1</v>
      </c>
      <c r="N75" s="175">
        <v>113</v>
      </c>
      <c r="O75" s="165" t="s">
        <v>306</v>
      </c>
      <c r="P75" s="166" t="s">
        <v>5</v>
      </c>
      <c r="Q75" s="156">
        <f>Q76</f>
        <v>400</v>
      </c>
      <c r="R75" s="18"/>
    </row>
    <row r="76" spans="1:18" ht="12.75" customHeight="1" x14ac:dyDescent="0.2">
      <c r="A76" s="17"/>
      <c r="B76" s="42"/>
      <c r="C76" s="41"/>
      <c r="D76" s="26"/>
      <c r="E76" s="26"/>
      <c r="F76" s="25"/>
      <c r="G76" s="25"/>
      <c r="H76" s="24"/>
      <c r="I76" s="496" t="s">
        <v>304</v>
      </c>
      <c r="J76" s="496"/>
      <c r="K76" s="497"/>
      <c r="L76" s="164" t="s">
        <v>305</v>
      </c>
      <c r="M76" s="174">
        <v>1</v>
      </c>
      <c r="N76" s="175">
        <v>113</v>
      </c>
      <c r="O76" s="165" t="s">
        <v>304</v>
      </c>
      <c r="P76" s="166" t="s">
        <v>5</v>
      </c>
      <c r="Q76" s="156">
        <f>Q77</f>
        <v>400</v>
      </c>
      <c r="R76" s="18"/>
    </row>
    <row r="77" spans="1:18" ht="21.75" customHeight="1" x14ac:dyDescent="0.2">
      <c r="A77" s="17"/>
      <c r="B77" s="42"/>
      <c r="C77" s="41"/>
      <c r="D77" s="26"/>
      <c r="E77" s="26"/>
      <c r="F77" s="25"/>
      <c r="G77" s="25"/>
      <c r="H77" s="25"/>
      <c r="I77" s="24"/>
      <c r="J77" s="501" t="s">
        <v>26</v>
      </c>
      <c r="K77" s="502"/>
      <c r="L77" s="164" t="s">
        <v>25</v>
      </c>
      <c r="M77" s="174">
        <v>1</v>
      </c>
      <c r="N77" s="175">
        <v>113</v>
      </c>
      <c r="O77" s="165" t="s">
        <v>304</v>
      </c>
      <c r="P77" s="166">
        <v>200</v>
      </c>
      <c r="Q77" s="156">
        <f>Q78</f>
        <v>400</v>
      </c>
      <c r="R77" s="18"/>
    </row>
    <row r="78" spans="1:18" ht="21.75" customHeight="1" x14ac:dyDescent="0.2">
      <c r="A78" s="17"/>
      <c r="B78" s="42"/>
      <c r="C78" s="41"/>
      <c r="D78" s="26"/>
      <c r="E78" s="26"/>
      <c r="F78" s="25"/>
      <c r="G78" s="25"/>
      <c r="H78" s="25"/>
      <c r="I78" s="25"/>
      <c r="J78" s="29"/>
      <c r="K78" s="28" t="s">
        <v>24</v>
      </c>
      <c r="L78" s="164" t="s">
        <v>23</v>
      </c>
      <c r="M78" s="174">
        <v>1</v>
      </c>
      <c r="N78" s="175">
        <v>113</v>
      </c>
      <c r="O78" s="165" t="s">
        <v>304</v>
      </c>
      <c r="P78" s="166">
        <v>240</v>
      </c>
      <c r="Q78" s="156">
        <v>400</v>
      </c>
      <c r="R78" s="18"/>
    </row>
    <row r="79" spans="1:18" ht="12.75" customHeight="1" x14ac:dyDescent="0.2">
      <c r="A79" s="17"/>
      <c r="B79" s="42"/>
      <c r="C79" s="41"/>
      <c r="D79" s="26"/>
      <c r="E79" s="26"/>
      <c r="F79" s="25"/>
      <c r="G79" s="24"/>
      <c r="H79" s="496" t="s">
        <v>302</v>
      </c>
      <c r="I79" s="496"/>
      <c r="J79" s="496"/>
      <c r="K79" s="497"/>
      <c r="L79" s="164" t="s">
        <v>303</v>
      </c>
      <c r="M79" s="174">
        <v>1</v>
      </c>
      <c r="N79" s="175">
        <v>113</v>
      </c>
      <c r="O79" s="165" t="s">
        <v>302</v>
      </c>
      <c r="P79" s="166" t="s">
        <v>5</v>
      </c>
      <c r="Q79" s="156">
        <f>Q80</f>
        <v>500</v>
      </c>
      <c r="R79" s="18"/>
    </row>
    <row r="80" spans="1:18" ht="12.75" customHeight="1" x14ac:dyDescent="0.2">
      <c r="A80" s="17"/>
      <c r="B80" s="42"/>
      <c r="C80" s="41"/>
      <c r="D80" s="26"/>
      <c r="E80" s="26"/>
      <c r="F80" s="25"/>
      <c r="G80" s="25"/>
      <c r="H80" s="24"/>
      <c r="I80" s="496" t="s">
        <v>300</v>
      </c>
      <c r="J80" s="496"/>
      <c r="K80" s="497"/>
      <c r="L80" s="164" t="s">
        <v>301</v>
      </c>
      <c r="M80" s="174">
        <v>1</v>
      </c>
      <c r="N80" s="175">
        <v>113</v>
      </c>
      <c r="O80" s="165" t="s">
        <v>300</v>
      </c>
      <c r="P80" s="166" t="s">
        <v>5</v>
      </c>
      <c r="Q80" s="156">
        <f>Q81</f>
        <v>500</v>
      </c>
      <c r="R80" s="18"/>
    </row>
    <row r="81" spans="1:18" ht="21.75" customHeight="1" x14ac:dyDescent="0.2">
      <c r="A81" s="17"/>
      <c r="B81" s="42"/>
      <c r="C81" s="41"/>
      <c r="D81" s="26"/>
      <c r="E81" s="26"/>
      <c r="F81" s="25"/>
      <c r="G81" s="25"/>
      <c r="H81" s="25"/>
      <c r="I81" s="24"/>
      <c r="J81" s="501" t="s">
        <v>26</v>
      </c>
      <c r="K81" s="502"/>
      <c r="L81" s="164" t="s">
        <v>25</v>
      </c>
      <c r="M81" s="174">
        <v>1</v>
      </c>
      <c r="N81" s="175">
        <v>113</v>
      </c>
      <c r="O81" s="165" t="s">
        <v>300</v>
      </c>
      <c r="P81" s="166">
        <v>200</v>
      </c>
      <c r="Q81" s="156">
        <f>Q82</f>
        <v>500</v>
      </c>
      <c r="R81" s="18"/>
    </row>
    <row r="82" spans="1:18" ht="21.75" customHeight="1" x14ac:dyDescent="0.2">
      <c r="A82" s="17"/>
      <c r="B82" s="42"/>
      <c r="C82" s="41"/>
      <c r="D82" s="26"/>
      <c r="E82" s="26"/>
      <c r="F82" s="25"/>
      <c r="G82" s="25"/>
      <c r="H82" s="25"/>
      <c r="I82" s="25"/>
      <c r="J82" s="29"/>
      <c r="K82" s="28" t="s">
        <v>24</v>
      </c>
      <c r="L82" s="164" t="s">
        <v>23</v>
      </c>
      <c r="M82" s="174">
        <v>1</v>
      </c>
      <c r="N82" s="175">
        <v>113</v>
      </c>
      <c r="O82" s="165" t="s">
        <v>300</v>
      </c>
      <c r="P82" s="166">
        <v>240</v>
      </c>
      <c r="Q82" s="156">
        <f>500</f>
        <v>500</v>
      </c>
      <c r="R82" s="18"/>
    </row>
    <row r="83" spans="1:18" ht="21.75" hidden="1" customHeight="1" x14ac:dyDescent="0.2">
      <c r="A83" s="17"/>
      <c r="B83" s="42"/>
      <c r="C83" s="41"/>
      <c r="D83" s="26"/>
      <c r="E83" s="26"/>
      <c r="F83" s="24"/>
      <c r="G83" s="496" t="s">
        <v>298</v>
      </c>
      <c r="H83" s="496"/>
      <c r="I83" s="496"/>
      <c r="J83" s="496"/>
      <c r="K83" s="497"/>
      <c r="L83" s="164" t="s">
        <v>299</v>
      </c>
      <c r="M83" s="174">
        <v>1</v>
      </c>
      <c r="N83" s="175">
        <v>113</v>
      </c>
      <c r="O83" s="165" t="s">
        <v>298</v>
      </c>
      <c r="P83" s="166" t="s">
        <v>5</v>
      </c>
      <c r="Q83" s="156">
        <f>Q84</f>
        <v>0</v>
      </c>
      <c r="R83" s="18"/>
    </row>
    <row r="84" spans="1:18" ht="21.75" hidden="1" customHeight="1" x14ac:dyDescent="0.2">
      <c r="A84" s="17"/>
      <c r="B84" s="42"/>
      <c r="C84" s="41"/>
      <c r="D84" s="26"/>
      <c r="E84" s="26"/>
      <c r="F84" s="25"/>
      <c r="G84" s="24"/>
      <c r="H84" s="496" t="s">
        <v>296</v>
      </c>
      <c r="I84" s="496"/>
      <c r="J84" s="496"/>
      <c r="K84" s="497"/>
      <c r="L84" s="164" t="s">
        <v>297</v>
      </c>
      <c r="M84" s="174">
        <v>1</v>
      </c>
      <c r="N84" s="175">
        <v>113</v>
      </c>
      <c r="O84" s="165" t="s">
        <v>296</v>
      </c>
      <c r="P84" s="166" t="s">
        <v>5</v>
      </c>
      <c r="Q84" s="156">
        <f>Q85+Q90</f>
        <v>0</v>
      </c>
      <c r="R84" s="18"/>
    </row>
    <row r="85" spans="1:18" ht="12.75" hidden="1" customHeight="1" x14ac:dyDescent="0.2">
      <c r="A85" s="17"/>
      <c r="B85" s="42"/>
      <c r="C85" s="41"/>
      <c r="D85" s="26"/>
      <c r="E85" s="26"/>
      <c r="F85" s="25"/>
      <c r="G85" s="25"/>
      <c r="H85" s="24"/>
      <c r="I85" s="496" t="s">
        <v>294</v>
      </c>
      <c r="J85" s="496"/>
      <c r="K85" s="497"/>
      <c r="L85" s="164" t="s">
        <v>295</v>
      </c>
      <c r="M85" s="174">
        <v>1</v>
      </c>
      <c r="N85" s="175">
        <v>113</v>
      </c>
      <c r="O85" s="165" t="s">
        <v>294</v>
      </c>
      <c r="P85" s="166" t="s">
        <v>5</v>
      </c>
      <c r="Q85" s="156">
        <f>Q86+Q88</f>
        <v>0</v>
      </c>
      <c r="R85" s="18"/>
    </row>
    <row r="86" spans="1:18" ht="42.75" hidden="1" customHeight="1" x14ac:dyDescent="0.2">
      <c r="A86" s="17"/>
      <c r="B86" s="42"/>
      <c r="C86" s="41"/>
      <c r="D86" s="26"/>
      <c r="E86" s="26"/>
      <c r="F86" s="25"/>
      <c r="G86" s="25"/>
      <c r="H86" s="25"/>
      <c r="I86" s="24"/>
      <c r="J86" s="501" t="s">
        <v>286</v>
      </c>
      <c r="K86" s="502"/>
      <c r="L86" s="164" t="s">
        <v>285</v>
      </c>
      <c r="M86" s="174">
        <v>1</v>
      </c>
      <c r="N86" s="175">
        <v>113</v>
      </c>
      <c r="O86" s="165" t="s">
        <v>294</v>
      </c>
      <c r="P86" s="166">
        <v>100</v>
      </c>
      <c r="Q86" s="156">
        <f>Q87</f>
        <v>0</v>
      </c>
      <c r="R86" s="18"/>
    </row>
    <row r="87" spans="1:18" ht="21.75" hidden="1" customHeight="1" x14ac:dyDescent="0.2">
      <c r="A87" s="17"/>
      <c r="B87" s="42"/>
      <c r="C87" s="41"/>
      <c r="D87" s="26"/>
      <c r="E87" s="26"/>
      <c r="F87" s="25"/>
      <c r="G87" s="25"/>
      <c r="H87" s="25"/>
      <c r="I87" s="25"/>
      <c r="J87" s="29"/>
      <c r="K87" s="28" t="s">
        <v>284</v>
      </c>
      <c r="L87" s="164" t="s">
        <v>283</v>
      </c>
      <c r="M87" s="174">
        <v>1</v>
      </c>
      <c r="N87" s="175">
        <v>113</v>
      </c>
      <c r="O87" s="165" t="s">
        <v>294</v>
      </c>
      <c r="P87" s="166">
        <v>120</v>
      </c>
      <c r="Q87" s="156"/>
      <c r="R87" s="18"/>
    </row>
    <row r="88" spans="1:18" ht="12.75" hidden="1" customHeight="1" x14ac:dyDescent="0.2">
      <c r="A88" s="17"/>
      <c r="B88" s="42"/>
      <c r="C88" s="41"/>
      <c r="D88" s="26"/>
      <c r="E88" s="26"/>
      <c r="F88" s="25"/>
      <c r="G88" s="25"/>
      <c r="H88" s="25"/>
      <c r="I88" s="24"/>
      <c r="J88" s="501" t="s">
        <v>42</v>
      </c>
      <c r="K88" s="502"/>
      <c r="L88" s="164" t="s">
        <v>41</v>
      </c>
      <c r="M88" s="174">
        <v>1</v>
      </c>
      <c r="N88" s="175">
        <v>113</v>
      </c>
      <c r="O88" s="165" t="s">
        <v>294</v>
      </c>
      <c r="P88" s="166">
        <v>800</v>
      </c>
      <c r="Q88" s="156">
        <f>Q89</f>
        <v>0</v>
      </c>
      <c r="R88" s="18"/>
    </row>
    <row r="89" spans="1:18" ht="12.75" hidden="1" customHeight="1" x14ac:dyDescent="0.2">
      <c r="A89" s="17"/>
      <c r="B89" s="42"/>
      <c r="C89" s="41"/>
      <c r="D89" s="26"/>
      <c r="E89" s="26"/>
      <c r="F89" s="25"/>
      <c r="G89" s="25"/>
      <c r="H89" s="25"/>
      <c r="I89" s="25"/>
      <c r="J89" s="29"/>
      <c r="K89" s="28" t="s">
        <v>165</v>
      </c>
      <c r="L89" s="164" t="s">
        <v>164</v>
      </c>
      <c r="M89" s="174">
        <v>1</v>
      </c>
      <c r="N89" s="175">
        <v>113</v>
      </c>
      <c r="O89" s="165" t="s">
        <v>294</v>
      </c>
      <c r="P89" s="166">
        <v>850</v>
      </c>
      <c r="Q89" s="156"/>
      <c r="R89" s="18"/>
    </row>
    <row r="90" spans="1:18" ht="12.75" hidden="1" customHeight="1" x14ac:dyDescent="0.2">
      <c r="A90" s="17"/>
      <c r="B90" s="42"/>
      <c r="C90" s="41"/>
      <c r="D90" s="26"/>
      <c r="E90" s="26"/>
      <c r="F90" s="25"/>
      <c r="G90" s="25"/>
      <c r="H90" s="24"/>
      <c r="I90" s="496" t="s">
        <v>292</v>
      </c>
      <c r="J90" s="496"/>
      <c r="K90" s="497"/>
      <c r="L90" s="164" t="s">
        <v>293</v>
      </c>
      <c r="M90" s="174">
        <v>1</v>
      </c>
      <c r="N90" s="175">
        <v>113</v>
      </c>
      <c r="O90" s="165" t="s">
        <v>292</v>
      </c>
      <c r="P90" s="166" t="s">
        <v>5</v>
      </c>
      <c r="Q90" s="156">
        <f>Q91+Q93+Q95+Q97</f>
        <v>0</v>
      </c>
      <c r="R90" s="18"/>
    </row>
    <row r="91" spans="1:18" ht="42.75" hidden="1" customHeight="1" x14ac:dyDescent="0.2">
      <c r="A91" s="17"/>
      <c r="B91" s="42"/>
      <c r="C91" s="41"/>
      <c r="D91" s="26"/>
      <c r="E91" s="26"/>
      <c r="F91" s="25"/>
      <c r="G91" s="25"/>
      <c r="H91" s="25"/>
      <c r="I91" s="24"/>
      <c r="J91" s="501" t="s">
        <v>286</v>
      </c>
      <c r="K91" s="502"/>
      <c r="L91" s="164" t="s">
        <v>285</v>
      </c>
      <c r="M91" s="174">
        <v>1</v>
      </c>
      <c r="N91" s="175">
        <v>113</v>
      </c>
      <c r="O91" s="165" t="s">
        <v>292</v>
      </c>
      <c r="P91" s="166">
        <v>100</v>
      </c>
      <c r="Q91" s="156">
        <f>Q92</f>
        <v>0</v>
      </c>
      <c r="R91" s="18"/>
    </row>
    <row r="92" spans="1:18" ht="21.75" hidden="1" customHeight="1" x14ac:dyDescent="0.2">
      <c r="A92" s="17"/>
      <c r="B92" s="42"/>
      <c r="C92" s="41"/>
      <c r="D92" s="26"/>
      <c r="E92" s="26"/>
      <c r="F92" s="25"/>
      <c r="G92" s="25"/>
      <c r="H92" s="25"/>
      <c r="I92" s="25"/>
      <c r="J92" s="29"/>
      <c r="K92" s="28" t="s">
        <v>284</v>
      </c>
      <c r="L92" s="164" t="s">
        <v>283</v>
      </c>
      <c r="M92" s="174">
        <v>1</v>
      </c>
      <c r="N92" s="175">
        <v>113</v>
      </c>
      <c r="O92" s="165" t="s">
        <v>292</v>
      </c>
      <c r="P92" s="166">
        <v>120</v>
      </c>
      <c r="Q92" s="156"/>
      <c r="R92" s="18"/>
    </row>
    <row r="93" spans="1:18" ht="21.75" hidden="1" customHeight="1" x14ac:dyDescent="0.2">
      <c r="A93" s="17"/>
      <c r="B93" s="42"/>
      <c r="C93" s="41"/>
      <c r="D93" s="26"/>
      <c r="E93" s="26"/>
      <c r="F93" s="25"/>
      <c r="G93" s="25"/>
      <c r="H93" s="25"/>
      <c r="I93" s="24"/>
      <c r="J93" s="501" t="s">
        <v>26</v>
      </c>
      <c r="K93" s="502"/>
      <c r="L93" s="164" t="s">
        <v>25</v>
      </c>
      <c r="M93" s="174">
        <v>1</v>
      </c>
      <c r="N93" s="175">
        <v>113</v>
      </c>
      <c r="O93" s="165" t="s">
        <v>292</v>
      </c>
      <c r="P93" s="166">
        <v>200</v>
      </c>
      <c r="Q93" s="156">
        <f>Q94</f>
        <v>0</v>
      </c>
      <c r="R93" s="18"/>
    </row>
    <row r="94" spans="1:18" ht="21.75" hidden="1" customHeight="1" x14ac:dyDescent="0.2">
      <c r="A94" s="17"/>
      <c r="B94" s="42"/>
      <c r="C94" s="41"/>
      <c r="D94" s="26"/>
      <c r="E94" s="26"/>
      <c r="F94" s="25"/>
      <c r="G94" s="25"/>
      <c r="H94" s="25"/>
      <c r="I94" s="25"/>
      <c r="J94" s="29"/>
      <c r="K94" s="28" t="s">
        <v>24</v>
      </c>
      <c r="L94" s="164" t="s">
        <v>23</v>
      </c>
      <c r="M94" s="174">
        <v>1</v>
      </c>
      <c r="N94" s="175">
        <v>113</v>
      </c>
      <c r="O94" s="165" t="s">
        <v>292</v>
      </c>
      <c r="P94" s="166">
        <v>240</v>
      </c>
      <c r="Q94" s="156"/>
      <c r="R94" s="18"/>
    </row>
    <row r="95" spans="1:18" ht="12.75" hidden="1" customHeight="1" x14ac:dyDescent="0.2">
      <c r="A95" s="17"/>
      <c r="B95" s="42"/>
      <c r="C95" s="41"/>
      <c r="D95" s="26"/>
      <c r="E95" s="26"/>
      <c r="F95" s="25"/>
      <c r="G95" s="25"/>
      <c r="H95" s="25"/>
      <c r="I95" s="24"/>
      <c r="J95" s="501" t="s">
        <v>71</v>
      </c>
      <c r="K95" s="502"/>
      <c r="L95" s="164" t="s">
        <v>70</v>
      </c>
      <c r="M95" s="174">
        <v>1</v>
      </c>
      <c r="N95" s="175">
        <v>113</v>
      </c>
      <c r="O95" s="165" t="s">
        <v>292</v>
      </c>
      <c r="P95" s="166">
        <v>300</v>
      </c>
      <c r="Q95" s="156">
        <f>Q96</f>
        <v>0</v>
      </c>
      <c r="R95" s="18"/>
    </row>
    <row r="96" spans="1:18" ht="21.75" hidden="1" customHeight="1" x14ac:dyDescent="0.2">
      <c r="A96" s="17"/>
      <c r="B96" s="42"/>
      <c r="C96" s="41"/>
      <c r="D96" s="26"/>
      <c r="E96" s="26"/>
      <c r="F96" s="25"/>
      <c r="G96" s="25"/>
      <c r="H96" s="25"/>
      <c r="I96" s="25"/>
      <c r="J96" s="29"/>
      <c r="K96" s="28" t="s">
        <v>69</v>
      </c>
      <c r="L96" s="164" t="s">
        <v>68</v>
      </c>
      <c r="M96" s="174">
        <v>1</v>
      </c>
      <c r="N96" s="175">
        <v>113</v>
      </c>
      <c r="O96" s="165" t="s">
        <v>292</v>
      </c>
      <c r="P96" s="166">
        <v>320</v>
      </c>
      <c r="Q96" s="156"/>
      <c r="R96" s="18"/>
    </row>
    <row r="97" spans="1:18" ht="12.75" hidden="1" customHeight="1" x14ac:dyDescent="0.2">
      <c r="A97" s="17"/>
      <c r="B97" s="42"/>
      <c r="C97" s="41"/>
      <c r="D97" s="26"/>
      <c r="E97" s="26"/>
      <c r="F97" s="25"/>
      <c r="G97" s="25"/>
      <c r="H97" s="25"/>
      <c r="I97" s="24"/>
      <c r="J97" s="501" t="s">
        <v>42</v>
      </c>
      <c r="K97" s="502"/>
      <c r="L97" s="164" t="s">
        <v>41</v>
      </c>
      <c r="M97" s="174">
        <v>1</v>
      </c>
      <c r="N97" s="175">
        <v>113</v>
      </c>
      <c r="O97" s="165" t="s">
        <v>292</v>
      </c>
      <c r="P97" s="166">
        <v>800</v>
      </c>
      <c r="Q97" s="156">
        <f>Q98</f>
        <v>0</v>
      </c>
      <c r="R97" s="18"/>
    </row>
    <row r="98" spans="1:18" ht="12.75" hidden="1" customHeight="1" x14ac:dyDescent="0.2">
      <c r="A98" s="17"/>
      <c r="B98" s="42"/>
      <c r="C98" s="41"/>
      <c r="D98" s="26"/>
      <c r="E98" s="26"/>
      <c r="F98" s="25"/>
      <c r="G98" s="25"/>
      <c r="H98" s="25"/>
      <c r="I98" s="25"/>
      <c r="J98" s="29"/>
      <c r="K98" s="28" t="s">
        <v>165</v>
      </c>
      <c r="L98" s="164" t="s">
        <v>164</v>
      </c>
      <c r="M98" s="174">
        <v>1</v>
      </c>
      <c r="N98" s="175">
        <v>113</v>
      </c>
      <c r="O98" s="165" t="s">
        <v>292</v>
      </c>
      <c r="P98" s="166">
        <v>850</v>
      </c>
      <c r="Q98" s="156"/>
      <c r="R98" s="18"/>
    </row>
    <row r="99" spans="1:18" ht="12.75" customHeight="1" x14ac:dyDescent="0.2">
      <c r="A99" s="17"/>
      <c r="B99" s="42"/>
      <c r="C99" s="43"/>
      <c r="D99" s="494">
        <v>200</v>
      </c>
      <c r="E99" s="494"/>
      <c r="F99" s="494"/>
      <c r="G99" s="494"/>
      <c r="H99" s="494"/>
      <c r="I99" s="494"/>
      <c r="J99" s="494"/>
      <c r="K99" s="495"/>
      <c r="L99" s="164" t="s">
        <v>291</v>
      </c>
      <c r="M99" s="174">
        <v>1</v>
      </c>
      <c r="N99" s="175">
        <v>200</v>
      </c>
      <c r="O99" s="165" t="s">
        <v>5</v>
      </c>
      <c r="P99" s="166" t="s">
        <v>5</v>
      </c>
      <c r="Q99" s="156">
        <f>Q100</f>
        <v>1264</v>
      </c>
      <c r="R99" s="18"/>
    </row>
    <row r="100" spans="1:18" ht="12.75" customHeight="1" x14ac:dyDescent="0.2">
      <c r="A100" s="17"/>
      <c r="B100" s="42"/>
      <c r="C100" s="41"/>
      <c r="D100" s="27"/>
      <c r="E100" s="494">
        <v>203</v>
      </c>
      <c r="F100" s="494"/>
      <c r="G100" s="494"/>
      <c r="H100" s="494"/>
      <c r="I100" s="494"/>
      <c r="J100" s="494"/>
      <c r="K100" s="495"/>
      <c r="L100" s="164" t="s">
        <v>290</v>
      </c>
      <c r="M100" s="174">
        <v>1</v>
      </c>
      <c r="N100" s="175">
        <v>203</v>
      </c>
      <c r="O100" s="165" t="s">
        <v>5</v>
      </c>
      <c r="P100" s="166" t="s">
        <v>5</v>
      </c>
      <c r="Q100" s="156">
        <f>Q101</f>
        <v>1264</v>
      </c>
      <c r="R100" s="18"/>
    </row>
    <row r="101" spans="1:18" ht="32.25" customHeight="1" x14ac:dyDescent="0.2">
      <c r="A101" s="17"/>
      <c r="B101" s="42"/>
      <c r="C101" s="41"/>
      <c r="D101" s="26"/>
      <c r="E101" s="27"/>
      <c r="F101" s="496" t="s">
        <v>288</v>
      </c>
      <c r="G101" s="496"/>
      <c r="H101" s="496"/>
      <c r="I101" s="496"/>
      <c r="J101" s="496"/>
      <c r="K101" s="497"/>
      <c r="L101" s="164" t="s">
        <v>289</v>
      </c>
      <c r="M101" s="174">
        <v>1</v>
      </c>
      <c r="N101" s="175">
        <v>203</v>
      </c>
      <c r="O101" s="165" t="s">
        <v>288</v>
      </c>
      <c r="P101" s="166" t="s">
        <v>5</v>
      </c>
      <c r="Q101" s="156">
        <f>Q102</f>
        <v>1264</v>
      </c>
      <c r="R101" s="18"/>
    </row>
    <row r="102" spans="1:18" ht="21.75" customHeight="1" x14ac:dyDescent="0.2">
      <c r="A102" s="17"/>
      <c r="B102" s="42"/>
      <c r="C102" s="41"/>
      <c r="D102" s="26"/>
      <c r="E102" s="26"/>
      <c r="F102" s="25"/>
      <c r="G102" s="25"/>
      <c r="H102" s="24"/>
      <c r="I102" s="496" t="s">
        <v>282</v>
      </c>
      <c r="J102" s="496"/>
      <c r="K102" s="497"/>
      <c r="L102" s="164" t="s">
        <v>287</v>
      </c>
      <c r="M102" s="174">
        <v>1</v>
      </c>
      <c r="N102" s="175">
        <v>203</v>
      </c>
      <c r="O102" s="165" t="s">
        <v>282</v>
      </c>
      <c r="P102" s="166" t="s">
        <v>5</v>
      </c>
      <c r="Q102" s="156">
        <f>Q103+Q105</f>
        <v>1264</v>
      </c>
      <c r="R102" s="18"/>
    </row>
    <row r="103" spans="1:18" ht="45" customHeight="1" x14ac:dyDescent="0.2">
      <c r="A103" s="17"/>
      <c r="B103" s="42"/>
      <c r="C103" s="41"/>
      <c r="D103" s="26"/>
      <c r="E103" s="26"/>
      <c r="F103" s="25"/>
      <c r="G103" s="25"/>
      <c r="H103" s="25"/>
      <c r="I103" s="24"/>
      <c r="J103" s="501" t="s">
        <v>286</v>
      </c>
      <c r="K103" s="502"/>
      <c r="L103" s="164" t="s">
        <v>285</v>
      </c>
      <c r="M103" s="174">
        <v>1</v>
      </c>
      <c r="N103" s="175">
        <v>203</v>
      </c>
      <c r="O103" s="165" t="s">
        <v>282</v>
      </c>
      <c r="P103" s="166">
        <v>100</v>
      </c>
      <c r="Q103" s="156">
        <f>Q104</f>
        <v>1224.8</v>
      </c>
      <c r="R103" s="18"/>
    </row>
    <row r="104" spans="1:18" ht="21.75" customHeight="1" x14ac:dyDescent="0.2">
      <c r="A104" s="17"/>
      <c r="B104" s="42"/>
      <c r="C104" s="41"/>
      <c r="D104" s="26"/>
      <c r="E104" s="26"/>
      <c r="F104" s="25"/>
      <c r="G104" s="25"/>
      <c r="H104" s="25"/>
      <c r="I104" s="25"/>
      <c r="J104" s="29"/>
      <c r="K104" s="28" t="s">
        <v>284</v>
      </c>
      <c r="L104" s="164" t="s">
        <v>283</v>
      </c>
      <c r="M104" s="174">
        <v>1</v>
      </c>
      <c r="N104" s="175">
        <v>203</v>
      </c>
      <c r="O104" s="165" t="s">
        <v>282</v>
      </c>
      <c r="P104" s="166">
        <v>120</v>
      </c>
      <c r="Q104" s="156">
        <f>1122.8+102</f>
        <v>1224.8</v>
      </c>
      <c r="R104" s="18"/>
    </row>
    <row r="105" spans="1:18" ht="21.75" customHeight="1" x14ac:dyDescent="0.2">
      <c r="A105" s="17"/>
      <c r="B105" s="42"/>
      <c r="C105" s="41"/>
      <c r="D105" s="26"/>
      <c r="E105" s="26"/>
      <c r="F105" s="25"/>
      <c r="G105" s="25"/>
      <c r="H105" s="25"/>
      <c r="I105" s="24"/>
      <c r="J105" s="501" t="s">
        <v>26</v>
      </c>
      <c r="K105" s="502"/>
      <c r="L105" s="164" t="s">
        <v>25</v>
      </c>
      <c r="M105" s="174">
        <v>1</v>
      </c>
      <c r="N105" s="175">
        <v>203</v>
      </c>
      <c r="O105" s="165" t="s">
        <v>282</v>
      </c>
      <c r="P105" s="166">
        <v>200</v>
      </c>
      <c r="Q105" s="156">
        <f>Q106</f>
        <v>39.200000000000003</v>
      </c>
      <c r="R105" s="18"/>
    </row>
    <row r="106" spans="1:18" ht="21.75" customHeight="1" x14ac:dyDescent="0.2">
      <c r="A106" s="17"/>
      <c r="B106" s="42"/>
      <c r="C106" s="41"/>
      <c r="D106" s="26"/>
      <c r="E106" s="26"/>
      <c r="F106" s="25"/>
      <c r="G106" s="25"/>
      <c r="H106" s="25"/>
      <c r="I106" s="25"/>
      <c r="J106" s="29"/>
      <c r="K106" s="28" t="s">
        <v>24</v>
      </c>
      <c r="L106" s="164" t="s">
        <v>23</v>
      </c>
      <c r="M106" s="174">
        <v>1</v>
      </c>
      <c r="N106" s="175">
        <v>203</v>
      </c>
      <c r="O106" s="165" t="s">
        <v>282</v>
      </c>
      <c r="P106" s="166">
        <v>240</v>
      </c>
      <c r="Q106" s="156">
        <v>39.200000000000003</v>
      </c>
      <c r="R106" s="18"/>
    </row>
    <row r="107" spans="1:18" ht="21.75" customHeight="1" x14ac:dyDescent="0.2">
      <c r="A107" s="17"/>
      <c r="B107" s="42"/>
      <c r="C107" s="43"/>
      <c r="D107" s="494">
        <v>300</v>
      </c>
      <c r="E107" s="494"/>
      <c r="F107" s="494"/>
      <c r="G107" s="494"/>
      <c r="H107" s="494"/>
      <c r="I107" s="494"/>
      <c r="J107" s="494"/>
      <c r="K107" s="495"/>
      <c r="L107" s="164" t="s">
        <v>281</v>
      </c>
      <c r="M107" s="174">
        <v>1</v>
      </c>
      <c r="N107" s="175">
        <v>300</v>
      </c>
      <c r="O107" s="165" t="s">
        <v>5</v>
      </c>
      <c r="P107" s="166" t="s">
        <v>5</v>
      </c>
      <c r="Q107" s="156">
        <f>Q108+Q129</f>
        <v>4141.5</v>
      </c>
      <c r="R107" s="18"/>
    </row>
    <row r="108" spans="1:18" ht="21.75" customHeight="1" x14ac:dyDescent="0.2">
      <c r="A108" s="17"/>
      <c r="B108" s="42"/>
      <c r="C108" s="41"/>
      <c r="D108" s="27"/>
      <c r="E108" s="494">
        <v>309</v>
      </c>
      <c r="F108" s="494"/>
      <c r="G108" s="494"/>
      <c r="H108" s="494"/>
      <c r="I108" s="494"/>
      <c r="J108" s="494"/>
      <c r="K108" s="495"/>
      <c r="L108" s="164" t="s">
        <v>280</v>
      </c>
      <c r="M108" s="174">
        <v>1</v>
      </c>
      <c r="N108" s="175">
        <v>309</v>
      </c>
      <c r="O108" s="165" t="s">
        <v>5</v>
      </c>
      <c r="P108" s="166" t="s">
        <v>5</v>
      </c>
      <c r="Q108" s="156">
        <f>Q109</f>
        <v>766.5</v>
      </c>
      <c r="R108" s="18"/>
    </row>
    <row r="109" spans="1:18" ht="21.75" customHeight="1" x14ac:dyDescent="0.2">
      <c r="A109" s="17"/>
      <c r="B109" s="42"/>
      <c r="C109" s="41"/>
      <c r="D109" s="26"/>
      <c r="E109" s="27"/>
      <c r="F109" s="496" t="s">
        <v>261</v>
      </c>
      <c r="G109" s="496"/>
      <c r="H109" s="496"/>
      <c r="I109" s="496"/>
      <c r="J109" s="496"/>
      <c r="K109" s="497"/>
      <c r="L109" s="164" t="s">
        <v>262</v>
      </c>
      <c r="M109" s="174">
        <v>1</v>
      </c>
      <c r="N109" s="175">
        <v>309</v>
      </c>
      <c r="O109" s="165" t="s">
        <v>261</v>
      </c>
      <c r="P109" s="166" t="s">
        <v>5</v>
      </c>
      <c r="Q109" s="156">
        <f>Q110</f>
        <v>766.5</v>
      </c>
      <c r="R109" s="18"/>
    </row>
    <row r="110" spans="1:18" ht="21.75" customHeight="1" x14ac:dyDescent="0.2">
      <c r="A110" s="17"/>
      <c r="B110" s="42"/>
      <c r="C110" s="41"/>
      <c r="D110" s="26"/>
      <c r="E110" s="26"/>
      <c r="F110" s="24"/>
      <c r="G110" s="496" t="s">
        <v>241</v>
      </c>
      <c r="H110" s="496"/>
      <c r="I110" s="496"/>
      <c r="J110" s="496"/>
      <c r="K110" s="497"/>
      <c r="L110" s="164" t="s">
        <v>242</v>
      </c>
      <c r="M110" s="174">
        <v>1</v>
      </c>
      <c r="N110" s="175">
        <v>309</v>
      </c>
      <c r="O110" s="165" t="s">
        <v>241</v>
      </c>
      <c r="P110" s="166" t="s">
        <v>5</v>
      </c>
      <c r="Q110" s="156">
        <f>Q111+Q121+Q125</f>
        <v>766.5</v>
      </c>
      <c r="R110" s="18"/>
    </row>
    <row r="111" spans="1:18" ht="21.75" customHeight="1" x14ac:dyDescent="0.2">
      <c r="A111" s="17"/>
      <c r="B111" s="42"/>
      <c r="C111" s="41"/>
      <c r="D111" s="26"/>
      <c r="E111" s="26"/>
      <c r="F111" s="25"/>
      <c r="G111" s="24"/>
      <c r="H111" s="496" t="s">
        <v>278</v>
      </c>
      <c r="I111" s="496"/>
      <c r="J111" s="496"/>
      <c r="K111" s="497"/>
      <c r="L111" s="164" t="s">
        <v>279</v>
      </c>
      <c r="M111" s="174">
        <v>1</v>
      </c>
      <c r="N111" s="175">
        <v>309</v>
      </c>
      <c r="O111" s="165" t="s">
        <v>278</v>
      </c>
      <c r="P111" s="166" t="s">
        <v>5</v>
      </c>
      <c r="Q111" s="156">
        <f>Q112+Q115+Q118</f>
        <v>345</v>
      </c>
      <c r="R111" s="18"/>
    </row>
    <row r="112" spans="1:18" ht="32.25" customHeight="1" x14ac:dyDescent="0.2">
      <c r="A112" s="17"/>
      <c r="B112" s="42"/>
      <c r="C112" s="41"/>
      <c r="D112" s="26"/>
      <c r="E112" s="26"/>
      <c r="F112" s="25"/>
      <c r="G112" s="25"/>
      <c r="H112" s="24"/>
      <c r="I112" s="496" t="s">
        <v>276</v>
      </c>
      <c r="J112" s="496"/>
      <c r="K112" s="497"/>
      <c r="L112" s="164" t="s">
        <v>277</v>
      </c>
      <c r="M112" s="174">
        <v>1</v>
      </c>
      <c r="N112" s="175">
        <v>309</v>
      </c>
      <c r="O112" s="165" t="s">
        <v>276</v>
      </c>
      <c r="P112" s="166" t="s">
        <v>5</v>
      </c>
      <c r="Q112" s="156">
        <f>Q113</f>
        <v>200</v>
      </c>
      <c r="R112" s="18"/>
    </row>
    <row r="113" spans="1:18" ht="21.75" customHeight="1" x14ac:dyDescent="0.2">
      <c r="A113" s="17"/>
      <c r="B113" s="42"/>
      <c r="C113" s="41"/>
      <c r="D113" s="26"/>
      <c r="E113" s="26"/>
      <c r="F113" s="25"/>
      <c r="G113" s="25"/>
      <c r="H113" s="25"/>
      <c r="I113" s="24"/>
      <c r="J113" s="501" t="s">
        <v>26</v>
      </c>
      <c r="K113" s="502"/>
      <c r="L113" s="164" t="s">
        <v>25</v>
      </c>
      <c r="M113" s="174">
        <v>1</v>
      </c>
      <c r="N113" s="175">
        <v>309</v>
      </c>
      <c r="O113" s="165" t="s">
        <v>276</v>
      </c>
      <c r="P113" s="166">
        <v>200</v>
      </c>
      <c r="Q113" s="156">
        <f>Q114</f>
        <v>200</v>
      </c>
      <c r="R113" s="18"/>
    </row>
    <row r="114" spans="1:18" ht="21.75" customHeight="1" x14ac:dyDescent="0.2">
      <c r="A114" s="17"/>
      <c r="B114" s="42"/>
      <c r="C114" s="41"/>
      <c r="D114" s="26"/>
      <c r="E114" s="26"/>
      <c r="F114" s="25"/>
      <c r="G114" s="25"/>
      <c r="H114" s="25"/>
      <c r="I114" s="25"/>
      <c r="J114" s="29"/>
      <c r="K114" s="28" t="s">
        <v>24</v>
      </c>
      <c r="L114" s="164" t="s">
        <v>23</v>
      </c>
      <c r="M114" s="174">
        <v>1</v>
      </c>
      <c r="N114" s="175">
        <v>309</v>
      </c>
      <c r="O114" s="165" t="s">
        <v>276</v>
      </c>
      <c r="P114" s="166">
        <v>240</v>
      </c>
      <c r="Q114" s="156">
        <f>400-200</f>
        <v>200</v>
      </c>
      <c r="R114" s="18"/>
    </row>
    <row r="115" spans="1:18" ht="12.75" customHeight="1" x14ac:dyDescent="0.2">
      <c r="A115" s="17"/>
      <c r="B115" s="42"/>
      <c r="C115" s="41"/>
      <c r="D115" s="26"/>
      <c r="E115" s="26"/>
      <c r="F115" s="25"/>
      <c r="G115" s="25"/>
      <c r="H115" s="24"/>
      <c r="I115" s="496" t="s">
        <v>274</v>
      </c>
      <c r="J115" s="496"/>
      <c r="K115" s="497"/>
      <c r="L115" s="164" t="s">
        <v>275</v>
      </c>
      <c r="M115" s="174">
        <v>1</v>
      </c>
      <c r="N115" s="175">
        <v>309</v>
      </c>
      <c r="O115" s="165" t="s">
        <v>274</v>
      </c>
      <c r="P115" s="166" t="s">
        <v>5</v>
      </c>
      <c r="Q115" s="156">
        <f>Q116</f>
        <v>120</v>
      </c>
      <c r="R115" s="18"/>
    </row>
    <row r="116" spans="1:18" ht="21.75" customHeight="1" x14ac:dyDescent="0.2">
      <c r="A116" s="17"/>
      <c r="B116" s="42"/>
      <c r="C116" s="41"/>
      <c r="D116" s="26"/>
      <c r="E116" s="26"/>
      <c r="F116" s="25"/>
      <c r="G116" s="25"/>
      <c r="H116" s="25"/>
      <c r="I116" s="24"/>
      <c r="J116" s="501" t="s">
        <v>26</v>
      </c>
      <c r="K116" s="502"/>
      <c r="L116" s="164" t="s">
        <v>25</v>
      </c>
      <c r="M116" s="174">
        <v>1</v>
      </c>
      <c r="N116" s="175">
        <v>309</v>
      </c>
      <c r="O116" s="165" t="s">
        <v>274</v>
      </c>
      <c r="P116" s="166">
        <v>200</v>
      </c>
      <c r="Q116" s="156">
        <f>Q117</f>
        <v>120</v>
      </c>
      <c r="R116" s="18"/>
    </row>
    <row r="117" spans="1:18" ht="21.75" customHeight="1" x14ac:dyDescent="0.2">
      <c r="A117" s="17"/>
      <c r="B117" s="42"/>
      <c r="C117" s="41"/>
      <c r="D117" s="26"/>
      <c r="E117" s="26"/>
      <c r="F117" s="25"/>
      <c r="G117" s="25"/>
      <c r="H117" s="25"/>
      <c r="I117" s="25"/>
      <c r="J117" s="29"/>
      <c r="K117" s="28" t="s">
        <v>24</v>
      </c>
      <c r="L117" s="164" t="s">
        <v>23</v>
      </c>
      <c r="M117" s="174">
        <v>1</v>
      </c>
      <c r="N117" s="175">
        <v>309</v>
      </c>
      <c r="O117" s="165" t="s">
        <v>274</v>
      </c>
      <c r="P117" s="166">
        <v>240</v>
      </c>
      <c r="Q117" s="156">
        <v>120</v>
      </c>
      <c r="R117" s="18"/>
    </row>
    <row r="118" spans="1:18" ht="21.75" customHeight="1" x14ac:dyDescent="0.2">
      <c r="A118" s="17"/>
      <c r="B118" s="42"/>
      <c r="C118" s="41"/>
      <c r="D118" s="26"/>
      <c r="E118" s="26"/>
      <c r="F118" s="25"/>
      <c r="G118" s="25"/>
      <c r="H118" s="24"/>
      <c r="I118" s="496" t="s">
        <v>272</v>
      </c>
      <c r="J118" s="496"/>
      <c r="K118" s="497"/>
      <c r="L118" s="164" t="s">
        <v>273</v>
      </c>
      <c r="M118" s="174">
        <v>1</v>
      </c>
      <c r="N118" s="175">
        <v>309</v>
      </c>
      <c r="O118" s="165" t="s">
        <v>272</v>
      </c>
      <c r="P118" s="166" t="s">
        <v>5</v>
      </c>
      <c r="Q118" s="156">
        <f>Q119</f>
        <v>25</v>
      </c>
      <c r="R118" s="18"/>
    </row>
    <row r="119" spans="1:18" ht="21.75" customHeight="1" x14ac:dyDescent="0.2">
      <c r="A119" s="17"/>
      <c r="B119" s="42"/>
      <c r="C119" s="41"/>
      <c r="D119" s="26"/>
      <c r="E119" s="26"/>
      <c r="F119" s="25"/>
      <c r="G119" s="25"/>
      <c r="H119" s="25"/>
      <c r="I119" s="24"/>
      <c r="J119" s="501" t="s">
        <v>26</v>
      </c>
      <c r="K119" s="502"/>
      <c r="L119" s="164" t="s">
        <v>25</v>
      </c>
      <c r="M119" s="174">
        <v>1</v>
      </c>
      <c r="N119" s="175">
        <v>309</v>
      </c>
      <c r="O119" s="165" t="s">
        <v>272</v>
      </c>
      <c r="P119" s="166">
        <v>200</v>
      </c>
      <c r="Q119" s="156">
        <f>Q120</f>
        <v>25</v>
      </c>
      <c r="R119" s="18"/>
    </row>
    <row r="120" spans="1:18" ht="21.75" customHeight="1" x14ac:dyDescent="0.2">
      <c r="A120" s="17"/>
      <c r="B120" s="42"/>
      <c r="C120" s="41"/>
      <c r="D120" s="26"/>
      <c r="E120" s="26"/>
      <c r="F120" s="25"/>
      <c r="G120" s="25"/>
      <c r="H120" s="25"/>
      <c r="I120" s="25"/>
      <c r="J120" s="29"/>
      <c r="K120" s="28" t="s">
        <v>24</v>
      </c>
      <c r="L120" s="164" t="s">
        <v>23</v>
      </c>
      <c r="M120" s="174">
        <v>1</v>
      </c>
      <c r="N120" s="175">
        <v>309</v>
      </c>
      <c r="O120" s="165" t="s">
        <v>272</v>
      </c>
      <c r="P120" s="166">
        <v>240</v>
      </c>
      <c r="Q120" s="156">
        <v>25</v>
      </c>
      <c r="R120" s="18"/>
    </row>
    <row r="121" spans="1:18" ht="32.25" customHeight="1" x14ac:dyDescent="0.2">
      <c r="A121" s="17"/>
      <c r="B121" s="42"/>
      <c r="C121" s="41"/>
      <c r="D121" s="26"/>
      <c r="E121" s="26"/>
      <c r="F121" s="25"/>
      <c r="G121" s="24"/>
      <c r="H121" s="496" t="s">
        <v>270</v>
      </c>
      <c r="I121" s="496"/>
      <c r="J121" s="496"/>
      <c r="K121" s="497"/>
      <c r="L121" s="164" t="s">
        <v>271</v>
      </c>
      <c r="M121" s="174">
        <v>1</v>
      </c>
      <c r="N121" s="175">
        <v>309</v>
      </c>
      <c r="O121" s="165" t="s">
        <v>270</v>
      </c>
      <c r="P121" s="166" t="s">
        <v>5</v>
      </c>
      <c r="Q121" s="156">
        <f>Q122</f>
        <v>221.5</v>
      </c>
      <c r="R121" s="18"/>
    </row>
    <row r="122" spans="1:18" ht="21.75" customHeight="1" x14ac:dyDescent="0.2">
      <c r="A122" s="17"/>
      <c r="B122" s="42"/>
      <c r="C122" s="41"/>
      <c r="D122" s="26"/>
      <c r="E122" s="26"/>
      <c r="F122" s="25"/>
      <c r="G122" s="25"/>
      <c r="H122" s="24"/>
      <c r="I122" s="496" t="s">
        <v>268</v>
      </c>
      <c r="J122" s="496"/>
      <c r="K122" s="497"/>
      <c r="L122" s="164" t="s">
        <v>269</v>
      </c>
      <c r="M122" s="174">
        <v>1</v>
      </c>
      <c r="N122" s="175">
        <v>309</v>
      </c>
      <c r="O122" s="165" t="s">
        <v>268</v>
      </c>
      <c r="P122" s="166" t="s">
        <v>5</v>
      </c>
      <c r="Q122" s="156">
        <f>Q123</f>
        <v>221.5</v>
      </c>
      <c r="R122" s="18"/>
    </row>
    <row r="123" spans="1:18" ht="21.75" customHeight="1" x14ac:dyDescent="0.2">
      <c r="A123" s="17"/>
      <c r="B123" s="42"/>
      <c r="C123" s="41"/>
      <c r="D123" s="26"/>
      <c r="E123" s="26"/>
      <c r="F123" s="25"/>
      <c r="G123" s="25"/>
      <c r="H123" s="25"/>
      <c r="I123" s="24"/>
      <c r="J123" s="501" t="s">
        <v>26</v>
      </c>
      <c r="K123" s="502"/>
      <c r="L123" s="164" t="s">
        <v>25</v>
      </c>
      <c r="M123" s="174">
        <v>1</v>
      </c>
      <c r="N123" s="175">
        <v>309</v>
      </c>
      <c r="O123" s="165" t="s">
        <v>268</v>
      </c>
      <c r="P123" s="166">
        <v>200</v>
      </c>
      <c r="Q123" s="156">
        <f>Q124</f>
        <v>221.5</v>
      </c>
      <c r="R123" s="18"/>
    </row>
    <row r="124" spans="1:18" ht="21.75" customHeight="1" x14ac:dyDescent="0.2">
      <c r="A124" s="17"/>
      <c r="B124" s="42"/>
      <c r="C124" s="41"/>
      <c r="D124" s="26"/>
      <c r="E124" s="26"/>
      <c r="F124" s="25"/>
      <c r="G124" s="25"/>
      <c r="H124" s="25"/>
      <c r="I124" s="25"/>
      <c r="J124" s="29"/>
      <c r="K124" s="28" t="s">
        <v>24</v>
      </c>
      <c r="L124" s="164" t="s">
        <v>23</v>
      </c>
      <c r="M124" s="174">
        <v>1</v>
      </c>
      <c r="N124" s="175">
        <v>309</v>
      </c>
      <c r="O124" s="165" t="s">
        <v>268</v>
      </c>
      <c r="P124" s="166">
        <v>240</v>
      </c>
      <c r="Q124" s="156">
        <v>221.5</v>
      </c>
      <c r="R124" s="18"/>
    </row>
    <row r="125" spans="1:18" ht="21.75" customHeight="1" x14ac:dyDescent="0.2">
      <c r="A125" s="17"/>
      <c r="B125" s="42"/>
      <c r="C125" s="41"/>
      <c r="D125" s="26"/>
      <c r="E125" s="26"/>
      <c r="F125" s="25"/>
      <c r="G125" s="24"/>
      <c r="H125" s="496" t="s">
        <v>266</v>
      </c>
      <c r="I125" s="496"/>
      <c r="J125" s="496"/>
      <c r="K125" s="497"/>
      <c r="L125" s="164" t="s">
        <v>267</v>
      </c>
      <c r="M125" s="174">
        <v>1</v>
      </c>
      <c r="N125" s="175">
        <v>309</v>
      </c>
      <c r="O125" s="165" t="s">
        <v>266</v>
      </c>
      <c r="P125" s="166" t="s">
        <v>5</v>
      </c>
      <c r="Q125" s="156">
        <f>Q126</f>
        <v>200</v>
      </c>
      <c r="R125" s="18"/>
    </row>
    <row r="126" spans="1:18" ht="12.75" customHeight="1" x14ac:dyDescent="0.2">
      <c r="A126" s="17"/>
      <c r="B126" s="42"/>
      <c r="C126" s="41"/>
      <c r="D126" s="26"/>
      <c r="E126" s="26"/>
      <c r="F126" s="25"/>
      <c r="G126" s="25"/>
      <c r="H126" s="24"/>
      <c r="I126" s="496" t="s">
        <v>264</v>
      </c>
      <c r="J126" s="496"/>
      <c r="K126" s="497"/>
      <c r="L126" s="164" t="s">
        <v>265</v>
      </c>
      <c r="M126" s="174">
        <v>1</v>
      </c>
      <c r="N126" s="175">
        <v>309</v>
      </c>
      <c r="O126" s="165" t="s">
        <v>264</v>
      </c>
      <c r="P126" s="166" t="s">
        <v>5</v>
      </c>
      <c r="Q126" s="156">
        <f>Q127</f>
        <v>200</v>
      </c>
      <c r="R126" s="18"/>
    </row>
    <row r="127" spans="1:18" ht="21.75" customHeight="1" x14ac:dyDescent="0.2">
      <c r="A127" s="17"/>
      <c r="B127" s="42"/>
      <c r="C127" s="41"/>
      <c r="D127" s="26"/>
      <c r="E127" s="26"/>
      <c r="F127" s="25"/>
      <c r="G127" s="25"/>
      <c r="H127" s="25"/>
      <c r="I127" s="24"/>
      <c r="J127" s="501" t="s">
        <v>26</v>
      </c>
      <c r="K127" s="502"/>
      <c r="L127" s="164" t="s">
        <v>25</v>
      </c>
      <c r="M127" s="174">
        <v>1</v>
      </c>
      <c r="N127" s="175">
        <v>309</v>
      </c>
      <c r="O127" s="165" t="s">
        <v>264</v>
      </c>
      <c r="P127" s="166">
        <v>200</v>
      </c>
      <c r="Q127" s="156">
        <f>Q128</f>
        <v>200</v>
      </c>
      <c r="R127" s="18"/>
    </row>
    <row r="128" spans="1:18" ht="21.75" customHeight="1" x14ac:dyDescent="0.2">
      <c r="A128" s="17"/>
      <c r="B128" s="42"/>
      <c r="C128" s="41"/>
      <c r="D128" s="26"/>
      <c r="E128" s="26"/>
      <c r="F128" s="25"/>
      <c r="G128" s="25"/>
      <c r="H128" s="25"/>
      <c r="I128" s="25"/>
      <c r="J128" s="29"/>
      <c r="K128" s="28" t="s">
        <v>24</v>
      </c>
      <c r="L128" s="164" t="s">
        <v>23</v>
      </c>
      <c r="M128" s="174">
        <v>1</v>
      </c>
      <c r="N128" s="175">
        <v>309</v>
      </c>
      <c r="O128" s="165" t="s">
        <v>264</v>
      </c>
      <c r="P128" s="166">
        <v>240</v>
      </c>
      <c r="Q128" s="156">
        <v>200</v>
      </c>
      <c r="R128" s="18"/>
    </row>
    <row r="129" spans="1:18" ht="21.75" customHeight="1" x14ac:dyDescent="0.2">
      <c r="A129" s="17"/>
      <c r="B129" s="42"/>
      <c r="C129" s="41"/>
      <c r="D129" s="27"/>
      <c r="E129" s="494">
        <v>314</v>
      </c>
      <c r="F129" s="494"/>
      <c r="G129" s="494"/>
      <c r="H129" s="494"/>
      <c r="I129" s="494"/>
      <c r="J129" s="494"/>
      <c r="K129" s="495"/>
      <c r="L129" s="164" t="s">
        <v>263</v>
      </c>
      <c r="M129" s="174">
        <v>1</v>
      </c>
      <c r="N129" s="175">
        <v>314</v>
      </c>
      <c r="O129" s="165" t="s">
        <v>5</v>
      </c>
      <c r="P129" s="166" t="s">
        <v>5</v>
      </c>
      <c r="Q129" s="156">
        <f>Q130</f>
        <v>3375</v>
      </c>
      <c r="R129" s="18"/>
    </row>
    <row r="130" spans="1:18" ht="21.75" customHeight="1" x14ac:dyDescent="0.2">
      <c r="A130" s="17"/>
      <c r="B130" s="42"/>
      <c r="C130" s="41"/>
      <c r="D130" s="26"/>
      <c r="E130" s="27"/>
      <c r="F130" s="496" t="s">
        <v>261</v>
      </c>
      <c r="G130" s="496"/>
      <c r="H130" s="496"/>
      <c r="I130" s="496"/>
      <c r="J130" s="496"/>
      <c r="K130" s="497"/>
      <c r="L130" s="164" t="s">
        <v>262</v>
      </c>
      <c r="M130" s="174">
        <v>1</v>
      </c>
      <c r="N130" s="175">
        <v>314</v>
      </c>
      <c r="O130" s="165" t="s">
        <v>261</v>
      </c>
      <c r="P130" s="166" t="s">
        <v>5</v>
      </c>
      <c r="Q130" s="156">
        <f>Q131+Q148</f>
        <v>3375</v>
      </c>
      <c r="R130" s="18"/>
    </row>
    <row r="131" spans="1:18" ht="21.75" customHeight="1" x14ac:dyDescent="0.2">
      <c r="A131" s="17"/>
      <c r="B131" s="42"/>
      <c r="C131" s="41"/>
      <c r="D131" s="26"/>
      <c r="E131" s="26"/>
      <c r="F131" s="24"/>
      <c r="G131" s="496" t="s">
        <v>259</v>
      </c>
      <c r="H131" s="496"/>
      <c r="I131" s="496"/>
      <c r="J131" s="496"/>
      <c r="K131" s="497"/>
      <c r="L131" s="164" t="s">
        <v>260</v>
      </c>
      <c r="M131" s="174">
        <v>1</v>
      </c>
      <c r="N131" s="175">
        <v>314</v>
      </c>
      <c r="O131" s="165" t="s">
        <v>259</v>
      </c>
      <c r="P131" s="166" t="s">
        <v>5</v>
      </c>
      <c r="Q131" s="156">
        <f>Q132+Q136+Q140+Q144</f>
        <v>3076</v>
      </c>
      <c r="R131" s="18"/>
    </row>
    <row r="132" spans="1:18" ht="21.75" customHeight="1" x14ac:dyDescent="0.2">
      <c r="A132" s="17"/>
      <c r="B132" s="42"/>
      <c r="C132" s="41"/>
      <c r="D132" s="26"/>
      <c r="E132" s="26"/>
      <c r="F132" s="25"/>
      <c r="G132" s="24"/>
      <c r="H132" s="496" t="s">
        <v>257</v>
      </c>
      <c r="I132" s="496"/>
      <c r="J132" s="496"/>
      <c r="K132" s="497"/>
      <c r="L132" s="164" t="s">
        <v>258</v>
      </c>
      <c r="M132" s="174">
        <v>1</v>
      </c>
      <c r="N132" s="175">
        <v>314</v>
      </c>
      <c r="O132" s="165" t="s">
        <v>257</v>
      </c>
      <c r="P132" s="166" t="s">
        <v>5</v>
      </c>
      <c r="Q132" s="156">
        <f>Q133</f>
        <v>15</v>
      </c>
      <c r="R132" s="18"/>
    </row>
    <row r="133" spans="1:18" ht="21.75" customHeight="1" x14ac:dyDescent="0.2">
      <c r="A133" s="17"/>
      <c r="B133" s="42"/>
      <c r="C133" s="41"/>
      <c r="D133" s="26"/>
      <c r="E133" s="26"/>
      <c r="F133" s="25"/>
      <c r="G133" s="25"/>
      <c r="H133" s="24"/>
      <c r="I133" s="496" t="s">
        <v>255</v>
      </c>
      <c r="J133" s="496"/>
      <c r="K133" s="497"/>
      <c r="L133" s="164" t="s">
        <v>256</v>
      </c>
      <c r="M133" s="174">
        <v>1</v>
      </c>
      <c r="N133" s="175">
        <v>314</v>
      </c>
      <c r="O133" s="165" t="s">
        <v>255</v>
      </c>
      <c r="P133" s="166" t="s">
        <v>5</v>
      </c>
      <c r="Q133" s="156">
        <f>Q134</f>
        <v>15</v>
      </c>
      <c r="R133" s="18"/>
    </row>
    <row r="134" spans="1:18" ht="21.75" customHeight="1" x14ac:dyDescent="0.2">
      <c r="A134" s="17"/>
      <c r="B134" s="42"/>
      <c r="C134" s="41"/>
      <c r="D134" s="26"/>
      <c r="E134" s="26"/>
      <c r="F134" s="25"/>
      <c r="G134" s="25"/>
      <c r="H134" s="25"/>
      <c r="I134" s="24"/>
      <c r="J134" s="501" t="s">
        <v>26</v>
      </c>
      <c r="K134" s="502"/>
      <c r="L134" s="164" t="s">
        <v>25</v>
      </c>
      <c r="M134" s="174">
        <v>1</v>
      </c>
      <c r="N134" s="175">
        <v>314</v>
      </c>
      <c r="O134" s="165" t="s">
        <v>255</v>
      </c>
      <c r="P134" s="166">
        <v>200</v>
      </c>
      <c r="Q134" s="156">
        <f>Q135</f>
        <v>15</v>
      </c>
      <c r="R134" s="18"/>
    </row>
    <row r="135" spans="1:18" ht="21.75" customHeight="1" x14ac:dyDescent="0.2">
      <c r="A135" s="17"/>
      <c r="B135" s="42"/>
      <c r="C135" s="41"/>
      <c r="D135" s="26"/>
      <c r="E135" s="26"/>
      <c r="F135" s="25"/>
      <c r="G135" s="25"/>
      <c r="H135" s="25"/>
      <c r="I135" s="25"/>
      <c r="J135" s="29"/>
      <c r="K135" s="28" t="s">
        <v>24</v>
      </c>
      <c r="L135" s="164" t="s">
        <v>23</v>
      </c>
      <c r="M135" s="174">
        <v>1</v>
      </c>
      <c r="N135" s="175">
        <v>314</v>
      </c>
      <c r="O135" s="165" t="s">
        <v>255</v>
      </c>
      <c r="P135" s="166">
        <v>240</v>
      </c>
      <c r="Q135" s="156">
        <v>15</v>
      </c>
      <c r="R135" s="18"/>
    </row>
    <row r="136" spans="1:18" ht="21.75" customHeight="1" x14ac:dyDescent="0.2">
      <c r="A136" s="17"/>
      <c r="B136" s="42"/>
      <c r="C136" s="41"/>
      <c r="D136" s="26"/>
      <c r="E136" s="26"/>
      <c r="F136" s="25"/>
      <c r="G136" s="24"/>
      <c r="H136" s="496" t="s">
        <v>253</v>
      </c>
      <c r="I136" s="496"/>
      <c r="J136" s="496"/>
      <c r="K136" s="497"/>
      <c r="L136" s="164" t="s">
        <v>254</v>
      </c>
      <c r="M136" s="174">
        <v>1</v>
      </c>
      <c r="N136" s="175">
        <v>314</v>
      </c>
      <c r="O136" s="165" t="s">
        <v>253</v>
      </c>
      <c r="P136" s="166" t="s">
        <v>5</v>
      </c>
      <c r="Q136" s="156">
        <f>Q137</f>
        <v>17</v>
      </c>
      <c r="R136" s="18"/>
    </row>
    <row r="137" spans="1:18" ht="21.75" customHeight="1" x14ac:dyDescent="0.2">
      <c r="A137" s="17"/>
      <c r="B137" s="42"/>
      <c r="C137" s="41"/>
      <c r="D137" s="26"/>
      <c r="E137" s="26"/>
      <c r="F137" s="25"/>
      <c r="G137" s="25"/>
      <c r="H137" s="24"/>
      <c r="I137" s="496" t="s">
        <v>251</v>
      </c>
      <c r="J137" s="496"/>
      <c r="K137" s="497"/>
      <c r="L137" s="164" t="s">
        <v>252</v>
      </c>
      <c r="M137" s="174">
        <v>1</v>
      </c>
      <c r="N137" s="175">
        <v>314</v>
      </c>
      <c r="O137" s="165" t="s">
        <v>251</v>
      </c>
      <c r="P137" s="166" t="s">
        <v>5</v>
      </c>
      <c r="Q137" s="156">
        <f>Q138</f>
        <v>17</v>
      </c>
      <c r="R137" s="18"/>
    </row>
    <row r="138" spans="1:18" ht="21.75" customHeight="1" x14ac:dyDescent="0.2">
      <c r="A138" s="17"/>
      <c r="B138" s="42"/>
      <c r="C138" s="41"/>
      <c r="D138" s="26"/>
      <c r="E138" s="26"/>
      <c r="F138" s="25"/>
      <c r="G138" s="25"/>
      <c r="H138" s="25"/>
      <c r="I138" s="24"/>
      <c r="J138" s="501" t="s">
        <v>26</v>
      </c>
      <c r="K138" s="502"/>
      <c r="L138" s="164" t="s">
        <v>25</v>
      </c>
      <c r="M138" s="174">
        <v>1</v>
      </c>
      <c r="N138" s="175">
        <v>314</v>
      </c>
      <c r="O138" s="165" t="s">
        <v>251</v>
      </c>
      <c r="P138" s="166">
        <v>200</v>
      </c>
      <c r="Q138" s="156">
        <f>Q139</f>
        <v>17</v>
      </c>
      <c r="R138" s="18"/>
    </row>
    <row r="139" spans="1:18" ht="21.75" customHeight="1" x14ac:dyDescent="0.2">
      <c r="A139" s="17"/>
      <c r="B139" s="42"/>
      <c r="C139" s="41"/>
      <c r="D139" s="26"/>
      <c r="E139" s="26"/>
      <c r="F139" s="25"/>
      <c r="G139" s="25"/>
      <c r="H139" s="25"/>
      <c r="I139" s="25"/>
      <c r="J139" s="29"/>
      <c r="K139" s="28" t="s">
        <v>24</v>
      </c>
      <c r="L139" s="164" t="s">
        <v>23</v>
      </c>
      <c r="M139" s="174">
        <v>1</v>
      </c>
      <c r="N139" s="175">
        <v>314</v>
      </c>
      <c r="O139" s="165" t="s">
        <v>251</v>
      </c>
      <c r="P139" s="166">
        <v>240</v>
      </c>
      <c r="Q139" s="156">
        <v>17</v>
      </c>
      <c r="R139" s="18"/>
    </row>
    <row r="140" spans="1:18" ht="21.75" customHeight="1" x14ac:dyDescent="0.2">
      <c r="A140" s="17"/>
      <c r="B140" s="42"/>
      <c r="C140" s="41"/>
      <c r="D140" s="26"/>
      <c r="E140" s="26"/>
      <c r="F140" s="25"/>
      <c r="G140" s="24"/>
      <c r="H140" s="496" t="s">
        <v>249</v>
      </c>
      <c r="I140" s="496"/>
      <c r="J140" s="496"/>
      <c r="K140" s="497"/>
      <c r="L140" s="164" t="s">
        <v>250</v>
      </c>
      <c r="M140" s="174">
        <v>1</v>
      </c>
      <c r="N140" s="175">
        <v>314</v>
      </c>
      <c r="O140" s="165" t="s">
        <v>249</v>
      </c>
      <c r="P140" s="166" t="s">
        <v>5</v>
      </c>
      <c r="Q140" s="156">
        <f>Q141</f>
        <v>2989</v>
      </c>
      <c r="R140" s="18"/>
    </row>
    <row r="141" spans="1:18" ht="32.25" customHeight="1" x14ac:dyDescent="0.2">
      <c r="A141" s="17"/>
      <c r="B141" s="42"/>
      <c r="C141" s="41"/>
      <c r="D141" s="26"/>
      <c r="E141" s="26"/>
      <c r="F141" s="25"/>
      <c r="G141" s="25"/>
      <c r="H141" s="24"/>
      <c r="I141" s="496" t="s">
        <v>247</v>
      </c>
      <c r="J141" s="496"/>
      <c r="K141" s="497"/>
      <c r="L141" s="164" t="s">
        <v>248</v>
      </c>
      <c r="M141" s="174">
        <v>1</v>
      </c>
      <c r="N141" s="175">
        <v>314</v>
      </c>
      <c r="O141" s="165" t="s">
        <v>247</v>
      </c>
      <c r="P141" s="166" t="s">
        <v>5</v>
      </c>
      <c r="Q141" s="156">
        <f>Q142</f>
        <v>2989</v>
      </c>
      <c r="R141" s="18"/>
    </row>
    <row r="142" spans="1:18" ht="21.75" customHeight="1" x14ac:dyDescent="0.2">
      <c r="A142" s="17"/>
      <c r="B142" s="42"/>
      <c r="C142" s="41"/>
      <c r="D142" s="26"/>
      <c r="E142" s="26"/>
      <c r="F142" s="25"/>
      <c r="G142" s="25"/>
      <c r="H142" s="25"/>
      <c r="I142" s="24"/>
      <c r="J142" s="501" t="s">
        <v>26</v>
      </c>
      <c r="K142" s="502"/>
      <c r="L142" s="164" t="s">
        <v>25</v>
      </c>
      <c r="M142" s="174">
        <v>1</v>
      </c>
      <c r="N142" s="175">
        <v>314</v>
      </c>
      <c r="O142" s="165" t="s">
        <v>247</v>
      </c>
      <c r="P142" s="166">
        <v>200</v>
      </c>
      <c r="Q142" s="156">
        <f>Q143</f>
        <v>2989</v>
      </c>
      <c r="R142" s="18"/>
    </row>
    <row r="143" spans="1:18" ht="21.75" customHeight="1" x14ac:dyDescent="0.2">
      <c r="A143" s="17"/>
      <c r="B143" s="42"/>
      <c r="C143" s="41"/>
      <c r="D143" s="26"/>
      <c r="E143" s="26"/>
      <c r="F143" s="25"/>
      <c r="G143" s="25"/>
      <c r="H143" s="25"/>
      <c r="I143" s="25"/>
      <c r="J143" s="29"/>
      <c r="K143" s="28" t="s">
        <v>24</v>
      </c>
      <c r="L143" s="164" t="s">
        <v>23</v>
      </c>
      <c r="M143" s="174">
        <v>1</v>
      </c>
      <c r="N143" s="175">
        <v>314</v>
      </c>
      <c r="O143" s="165" t="s">
        <v>247</v>
      </c>
      <c r="P143" s="166">
        <v>240</v>
      </c>
      <c r="Q143" s="156">
        <f>3289-300</f>
        <v>2989</v>
      </c>
      <c r="R143" s="18"/>
    </row>
    <row r="144" spans="1:18" ht="12.75" customHeight="1" x14ac:dyDescent="0.2">
      <c r="A144" s="17"/>
      <c r="B144" s="42"/>
      <c r="C144" s="41"/>
      <c r="D144" s="26"/>
      <c r="E144" s="26"/>
      <c r="F144" s="25"/>
      <c r="G144" s="24"/>
      <c r="H144" s="496" t="s">
        <v>245</v>
      </c>
      <c r="I144" s="496"/>
      <c r="J144" s="496"/>
      <c r="K144" s="497"/>
      <c r="L144" s="164" t="s">
        <v>246</v>
      </c>
      <c r="M144" s="174">
        <v>1</v>
      </c>
      <c r="N144" s="175">
        <v>314</v>
      </c>
      <c r="O144" s="165" t="s">
        <v>245</v>
      </c>
      <c r="P144" s="166" t="s">
        <v>5</v>
      </c>
      <c r="Q144" s="156">
        <f>Q145</f>
        <v>55</v>
      </c>
      <c r="R144" s="18"/>
    </row>
    <row r="145" spans="1:18" ht="42.75" customHeight="1" x14ac:dyDescent="0.2">
      <c r="A145" s="17"/>
      <c r="B145" s="42"/>
      <c r="C145" s="41"/>
      <c r="D145" s="26"/>
      <c r="E145" s="26"/>
      <c r="F145" s="25"/>
      <c r="G145" s="25"/>
      <c r="H145" s="24"/>
      <c r="I145" s="496" t="s">
        <v>243</v>
      </c>
      <c r="J145" s="496"/>
      <c r="K145" s="497"/>
      <c r="L145" s="164" t="s">
        <v>244</v>
      </c>
      <c r="M145" s="174">
        <v>1</v>
      </c>
      <c r="N145" s="175">
        <v>314</v>
      </c>
      <c r="O145" s="165" t="s">
        <v>243</v>
      </c>
      <c r="P145" s="166" t="s">
        <v>5</v>
      </c>
      <c r="Q145" s="156">
        <f>Q146</f>
        <v>55</v>
      </c>
      <c r="R145" s="18"/>
    </row>
    <row r="146" spans="1:18" ht="21.75" customHeight="1" x14ac:dyDescent="0.2">
      <c r="A146" s="17"/>
      <c r="B146" s="42"/>
      <c r="C146" s="41"/>
      <c r="D146" s="26"/>
      <c r="E146" s="26"/>
      <c r="F146" s="25"/>
      <c r="G146" s="25"/>
      <c r="H146" s="25"/>
      <c r="I146" s="24"/>
      <c r="J146" s="501" t="s">
        <v>26</v>
      </c>
      <c r="K146" s="502"/>
      <c r="L146" s="164" t="s">
        <v>25</v>
      </c>
      <c r="M146" s="174">
        <v>1</v>
      </c>
      <c r="N146" s="175">
        <v>314</v>
      </c>
      <c r="O146" s="165" t="s">
        <v>243</v>
      </c>
      <c r="P146" s="166">
        <v>200</v>
      </c>
      <c r="Q146" s="156">
        <f>Q147</f>
        <v>55</v>
      </c>
      <c r="R146" s="18"/>
    </row>
    <row r="147" spans="1:18" ht="21.75" customHeight="1" x14ac:dyDescent="0.2">
      <c r="A147" s="17"/>
      <c r="B147" s="42"/>
      <c r="C147" s="41"/>
      <c r="D147" s="26"/>
      <c r="E147" s="26"/>
      <c r="F147" s="25"/>
      <c r="G147" s="25"/>
      <c r="H147" s="25"/>
      <c r="I147" s="25"/>
      <c r="J147" s="29"/>
      <c r="K147" s="28" t="s">
        <v>24</v>
      </c>
      <c r="L147" s="164" t="s">
        <v>23</v>
      </c>
      <c r="M147" s="174">
        <v>1</v>
      </c>
      <c r="N147" s="175">
        <v>314</v>
      </c>
      <c r="O147" s="165" t="s">
        <v>243</v>
      </c>
      <c r="P147" s="166">
        <v>240</v>
      </c>
      <c r="Q147" s="156">
        <v>55</v>
      </c>
      <c r="R147" s="18"/>
    </row>
    <row r="148" spans="1:18" ht="21.75" customHeight="1" x14ac:dyDescent="0.2">
      <c r="A148" s="17"/>
      <c r="B148" s="42"/>
      <c r="C148" s="41"/>
      <c r="D148" s="26"/>
      <c r="E148" s="26"/>
      <c r="F148" s="24"/>
      <c r="G148" s="496" t="s">
        <v>241</v>
      </c>
      <c r="H148" s="496"/>
      <c r="I148" s="496"/>
      <c r="J148" s="496"/>
      <c r="K148" s="497"/>
      <c r="L148" s="164" t="s">
        <v>242</v>
      </c>
      <c r="M148" s="174">
        <v>1</v>
      </c>
      <c r="N148" s="175">
        <v>314</v>
      </c>
      <c r="O148" s="165" t="s">
        <v>241</v>
      </c>
      <c r="P148" s="166" t="s">
        <v>5</v>
      </c>
      <c r="Q148" s="156">
        <f>Q149</f>
        <v>299</v>
      </c>
      <c r="R148" s="18"/>
    </row>
    <row r="149" spans="1:18" ht="21.75" customHeight="1" x14ac:dyDescent="0.2">
      <c r="A149" s="17"/>
      <c r="B149" s="42"/>
      <c r="C149" s="41"/>
      <c r="D149" s="26"/>
      <c r="E149" s="26"/>
      <c r="F149" s="25"/>
      <c r="G149" s="24"/>
      <c r="H149" s="496" t="s">
        <v>239</v>
      </c>
      <c r="I149" s="496"/>
      <c r="J149" s="496"/>
      <c r="K149" s="497"/>
      <c r="L149" s="164" t="s">
        <v>240</v>
      </c>
      <c r="M149" s="174">
        <v>1</v>
      </c>
      <c r="N149" s="175">
        <v>314</v>
      </c>
      <c r="O149" s="165" t="s">
        <v>239</v>
      </c>
      <c r="P149" s="166" t="s">
        <v>5</v>
      </c>
      <c r="Q149" s="156">
        <f>Q150</f>
        <v>299</v>
      </c>
      <c r="R149" s="18"/>
    </row>
    <row r="150" spans="1:18" ht="21.75" customHeight="1" x14ac:dyDescent="0.2">
      <c r="A150" s="17"/>
      <c r="B150" s="42"/>
      <c r="C150" s="41"/>
      <c r="D150" s="26"/>
      <c r="E150" s="26"/>
      <c r="F150" s="25"/>
      <c r="G150" s="25"/>
      <c r="H150" s="24"/>
      <c r="I150" s="496" t="s">
        <v>237</v>
      </c>
      <c r="J150" s="496"/>
      <c r="K150" s="497"/>
      <c r="L150" s="164" t="s">
        <v>238</v>
      </c>
      <c r="M150" s="174">
        <v>1</v>
      </c>
      <c r="N150" s="175">
        <v>314</v>
      </c>
      <c r="O150" s="165" t="s">
        <v>237</v>
      </c>
      <c r="P150" s="166" t="s">
        <v>5</v>
      </c>
      <c r="Q150" s="156">
        <f>Q151</f>
        <v>299</v>
      </c>
      <c r="R150" s="18"/>
    </row>
    <row r="151" spans="1:18" ht="21.75" customHeight="1" x14ac:dyDescent="0.2">
      <c r="A151" s="17"/>
      <c r="B151" s="42"/>
      <c r="C151" s="41"/>
      <c r="D151" s="26"/>
      <c r="E151" s="26"/>
      <c r="F151" s="25"/>
      <c r="G151" s="25"/>
      <c r="H151" s="25"/>
      <c r="I151" s="24"/>
      <c r="J151" s="501" t="s">
        <v>26</v>
      </c>
      <c r="K151" s="502"/>
      <c r="L151" s="164" t="s">
        <v>25</v>
      </c>
      <c r="M151" s="174">
        <v>1</v>
      </c>
      <c r="N151" s="175">
        <v>314</v>
      </c>
      <c r="O151" s="165" t="s">
        <v>237</v>
      </c>
      <c r="P151" s="166">
        <v>200</v>
      </c>
      <c r="Q151" s="156">
        <f>Q152</f>
        <v>299</v>
      </c>
      <c r="R151" s="18"/>
    </row>
    <row r="152" spans="1:18" ht="21.75" customHeight="1" x14ac:dyDescent="0.2">
      <c r="A152" s="17"/>
      <c r="B152" s="42"/>
      <c r="C152" s="41"/>
      <c r="D152" s="26"/>
      <c r="E152" s="26"/>
      <c r="F152" s="25"/>
      <c r="G152" s="25"/>
      <c r="H152" s="25"/>
      <c r="I152" s="25"/>
      <c r="J152" s="29"/>
      <c r="K152" s="28" t="s">
        <v>24</v>
      </c>
      <c r="L152" s="164" t="s">
        <v>23</v>
      </c>
      <c r="M152" s="174">
        <v>1</v>
      </c>
      <c r="N152" s="175">
        <v>314</v>
      </c>
      <c r="O152" s="165" t="s">
        <v>237</v>
      </c>
      <c r="P152" s="166">
        <v>240</v>
      </c>
      <c r="Q152" s="156">
        <v>299</v>
      </c>
      <c r="R152" s="18"/>
    </row>
    <row r="153" spans="1:18" ht="12.75" customHeight="1" x14ac:dyDescent="0.2">
      <c r="A153" s="17"/>
      <c r="B153" s="42"/>
      <c r="C153" s="43"/>
      <c r="D153" s="494">
        <v>400</v>
      </c>
      <c r="E153" s="494"/>
      <c r="F153" s="494"/>
      <c r="G153" s="494"/>
      <c r="H153" s="494"/>
      <c r="I153" s="494"/>
      <c r="J153" s="494"/>
      <c r="K153" s="495"/>
      <c r="L153" s="164" t="s">
        <v>236</v>
      </c>
      <c r="M153" s="174">
        <v>1</v>
      </c>
      <c r="N153" s="175">
        <v>400</v>
      </c>
      <c r="O153" s="165" t="s">
        <v>5</v>
      </c>
      <c r="P153" s="166" t="s">
        <v>5</v>
      </c>
      <c r="Q153" s="156">
        <f>Q154+Q194</f>
        <v>7699.64</v>
      </c>
      <c r="R153" s="18"/>
    </row>
    <row r="154" spans="1:18" ht="12.75" customHeight="1" x14ac:dyDescent="0.2">
      <c r="A154" s="17"/>
      <c r="B154" s="42"/>
      <c r="C154" s="41"/>
      <c r="D154" s="27"/>
      <c r="E154" s="494">
        <v>409</v>
      </c>
      <c r="F154" s="494"/>
      <c r="G154" s="494"/>
      <c r="H154" s="494"/>
      <c r="I154" s="494"/>
      <c r="J154" s="494"/>
      <c r="K154" s="495"/>
      <c r="L154" s="164" t="s">
        <v>235</v>
      </c>
      <c r="M154" s="174">
        <v>1</v>
      </c>
      <c r="N154" s="175">
        <v>409</v>
      </c>
      <c r="O154" s="165" t="s">
        <v>5</v>
      </c>
      <c r="P154" s="166" t="s">
        <v>5</v>
      </c>
      <c r="Q154" s="156">
        <f>Q155+Q174+Q183+Q167</f>
        <v>7665.64</v>
      </c>
      <c r="R154" s="18"/>
    </row>
    <row r="155" spans="1:18" ht="32.25" customHeight="1" x14ac:dyDescent="0.2">
      <c r="A155" s="17"/>
      <c r="B155" s="42"/>
      <c r="C155" s="41"/>
      <c r="D155" s="26"/>
      <c r="E155" s="27"/>
      <c r="F155" s="496" t="s">
        <v>233</v>
      </c>
      <c r="G155" s="496"/>
      <c r="H155" s="496"/>
      <c r="I155" s="496"/>
      <c r="J155" s="496"/>
      <c r="K155" s="497"/>
      <c r="L155" s="164" t="s">
        <v>234</v>
      </c>
      <c r="M155" s="174">
        <v>1</v>
      </c>
      <c r="N155" s="175">
        <v>409</v>
      </c>
      <c r="O155" s="165" t="s">
        <v>233</v>
      </c>
      <c r="P155" s="166" t="s">
        <v>5</v>
      </c>
      <c r="Q155" s="156">
        <f>Q156+Q163+Q170+Q167</f>
        <v>1500</v>
      </c>
      <c r="R155" s="18"/>
    </row>
    <row r="156" spans="1:18" ht="32.25" hidden="1" customHeight="1" x14ac:dyDescent="0.2">
      <c r="A156" s="17"/>
      <c r="B156" s="42"/>
      <c r="C156" s="41"/>
      <c r="D156" s="26"/>
      <c r="E156" s="26"/>
      <c r="F156" s="25"/>
      <c r="G156" s="24"/>
      <c r="H156" s="496" t="s">
        <v>231</v>
      </c>
      <c r="I156" s="496"/>
      <c r="J156" s="496"/>
      <c r="K156" s="497"/>
      <c r="L156" s="164" t="s">
        <v>232</v>
      </c>
      <c r="M156" s="174">
        <v>1</v>
      </c>
      <c r="N156" s="175">
        <v>409</v>
      </c>
      <c r="O156" s="165" t="s">
        <v>231</v>
      </c>
      <c r="P156" s="166" t="s">
        <v>5</v>
      </c>
      <c r="Q156" s="156">
        <f>Q157+Q160</f>
        <v>0</v>
      </c>
      <c r="R156" s="18"/>
    </row>
    <row r="157" spans="1:18" ht="53.25" hidden="1" customHeight="1" x14ac:dyDescent="0.2">
      <c r="A157" s="17"/>
      <c r="B157" s="42"/>
      <c r="C157" s="41"/>
      <c r="D157" s="26"/>
      <c r="E157" s="26"/>
      <c r="F157" s="25"/>
      <c r="G157" s="25"/>
      <c r="H157" s="24"/>
      <c r="I157" s="496" t="s">
        <v>229</v>
      </c>
      <c r="J157" s="496"/>
      <c r="K157" s="497"/>
      <c r="L157" s="164" t="s">
        <v>230</v>
      </c>
      <c r="M157" s="174">
        <v>1</v>
      </c>
      <c r="N157" s="175">
        <v>409</v>
      </c>
      <c r="O157" s="165" t="s">
        <v>229</v>
      </c>
      <c r="P157" s="166" t="s">
        <v>5</v>
      </c>
      <c r="Q157" s="156">
        <f>Q158</f>
        <v>0</v>
      </c>
      <c r="R157" s="18"/>
    </row>
    <row r="158" spans="1:18" ht="21.75" hidden="1" customHeight="1" x14ac:dyDescent="0.2">
      <c r="A158" s="17"/>
      <c r="B158" s="42"/>
      <c r="C158" s="41"/>
      <c r="D158" s="26"/>
      <c r="E158" s="26"/>
      <c r="F158" s="25"/>
      <c r="G158" s="25"/>
      <c r="H158" s="25"/>
      <c r="I158" s="24"/>
      <c r="J158" s="501" t="s">
        <v>26</v>
      </c>
      <c r="K158" s="502"/>
      <c r="L158" s="164" t="s">
        <v>25</v>
      </c>
      <c r="M158" s="174">
        <v>1</v>
      </c>
      <c r="N158" s="175">
        <v>409</v>
      </c>
      <c r="O158" s="165" t="s">
        <v>229</v>
      </c>
      <c r="P158" s="166">
        <v>200</v>
      </c>
      <c r="Q158" s="156">
        <f>Q159</f>
        <v>0</v>
      </c>
      <c r="R158" s="18"/>
    </row>
    <row r="159" spans="1:18" ht="21.75" hidden="1" customHeight="1" x14ac:dyDescent="0.2">
      <c r="A159" s="17"/>
      <c r="B159" s="42"/>
      <c r="C159" s="41"/>
      <c r="D159" s="26"/>
      <c r="E159" s="26"/>
      <c r="F159" s="25"/>
      <c r="G159" s="25"/>
      <c r="H159" s="25"/>
      <c r="I159" s="25"/>
      <c r="J159" s="29"/>
      <c r="K159" s="28" t="s">
        <v>24</v>
      </c>
      <c r="L159" s="164" t="s">
        <v>23</v>
      </c>
      <c r="M159" s="174">
        <v>1</v>
      </c>
      <c r="N159" s="175">
        <v>409</v>
      </c>
      <c r="O159" s="165" t="s">
        <v>229</v>
      </c>
      <c r="P159" s="166">
        <v>240</v>
      </c>
      <c r="Q159" s="156"/>
      <c r="R159" s="18"/>
    </row>
    <row r="160" spans="1:18" ht="32.25" hidden="1" customHeight="1" x14ac:dyDescent="0.2">
      <c r="A160" s="17"/>
      <c r="B160" s="42"/>
      <c r="C160" s="41"/>
      <c r="D160" s="26"/>
      <c r="E160" s="26"/>
      <c r="F160" s="25"/>
      <c r="G160" s="25"/>
      <c r="H160" s="24"/>
      <c r="I160" s="496" t="s">
        <v>227</v>
      </c>
      <c r="J160" s="496"/>
      <c r="K160" s="497"/>
      <c r="L160" s="164" t="s">
        <v>228</v>
      </c>
      <c r="M160" s="174">
        <v>1</v>
      </c>
      <c r="N160" s="175">
        <v>409</v>
      </c>
      <c r="O160" s="165" t="s">
        <v>227</v>
      </c>
      <c r="P160" s="166" t="s">
        <v>5</v>
      </c>
      <c r="Q160" s="156">
        <f>Q161</f>
        <v>0</v>
      </c>
      <c r="R160" s="18"/>
    </row>
    <row r="161" spans="1:18" ht="21.75" hidden="1" customHeight="1" x14ac:dyDescent="0.2">
      <c r="A161" s="17"/>
      <c r="B161" s="42"/>
      <c r="C161" s="41"/>
      <c r="D161" s="26"/>
      <c r="E161" s="26"/>
      <c r="F161" s="25"/>
      <c r="G161" s="25"/>
      <c r="H161" s="25"/>
      <c r="I161" s="24"/>
      <c r="J161" s="501" t="s">
        <v>26</v>
      </c>
      <c r="K161" s="502"/>
      <c r="L161" s="164" t="s">
        <v>25</v>
      </c>
      <c r="M161" s="174">
        <v>1</v>
      </c>
      <c r="N161" s="175">
        <v>409</v>
      </c>
      <c r="O161" s="165" t="s">
        <v>227</v>
      </c>
      <c r="P161" s="166">
        <v>200</v>
      </c>
      <c r="Q161" s="156">
        <f>Q162</f>
        <v>0</v>
      </c>
      <c r="R161" s="18"/>
    </row>
    <row r="162" spans="1:18" ht="21.75" hidden="1" customHeight="1" x14ac:dyDescent="0.2">
      <c r="A162" s="17"/>
      <c r="B162" s="42"/>
      <c r="C162" s="41"/>
      <c r="D162" s="26"/>
      <c r="E162" s="26"/>
      <c r="F162" s="25"/>
      <c r="G162" s="25"/>
      <c r="H162" s="25"/>
      <c r="I162" s="25"/>
      <c r="J162" s="29"/>
      <c r="K162" s="28" t="s">
        <v>24</v>
      </c>
      <c r="L162" s="164" t="s">
        <v>23</v>
      </c>
      <c r="M162" s="174">
        <v>1</v>
      </c>
      <c r="N162" s="175">
        <v>409</v>
      </c>
      <c r="O162" s="165" t="s">
        <v>227</v>
      </c>
      <c r="P162" s="166">
        <v>240</v>
      </c>
      <c r="Q162" s="156"/>
      <c r="R162" s="18"/>
    </row>
    <row r="163" spans="1:18" ht="12.75" hidden="1" customHeight="1" x14ac:dyDescent="0.2">
      <c r="A163" s="17"/>
      <c r="B163" s="42"/>
      <c r="C163" s="41"/>
      <c r="D163" s="26"/>
      <c r="E163" s="26"/>
      <c r="F163" s="25"/>
      <c r="G163" s="24"/>
      <c r="H163" s="496" t="s">
        <v>225</v>
      </c>
      <c r="I163" s="496"/>
      <c r="J163" s="496"/>
      <c r="K163" s="497"/>
      <c r="L163" s="164" t="s">
        <v>226</v>
      </c>
      <c r="M163" s="174">
        <v>1</v>
      </c>
      <c r="N163" s="175">
        <v>409</v>
      </c>
      <c r="O163" s="165" t="s">
        <v>225</v>
      </c>
      <c r="P163" s="166" t="s">
        <v>5</v>
      </c>
      <c r="Q163" s="156">
        <f>Q164</f>
        <v>0</v>
      </c>
      <c r="R163" s="18"/>
    </row>
    <row r="164" spans="1:18" ht="12.75" hidden="1" customHeight="1" x14ac:dyDescent="0.2">
      <c r="A164" s="17"/>
      <c r="B164" s="42"/>
      <c r="C164" s="41"/>
      <c r="D164" s="26"/>
      <c r="E164" s="26"/>
      <c r="F164" s="25"/>
      <c r="G164" s="25"/>
      <c r="H164" s="24"/>
      <c r="I164" s="496" t="s">
        <v>223</v>
      </c>
      <c r="J164" s="496"/>
      <c r="K164" s="497"/>
      <c r="L164" s="164" t="s">
        <v>224</v>
      </c>
      <c r="M164" s="174">
        <v>1</v>
      </c>
      <c r="N164" s="175">
        <v>409</v>
      </c>
      <c r="O164" s="165" t="s">
        <v>223</v>
      </c>
      <c r="P164" s="166" t="s">
        <v>5</v>
      </c>
      <c r="Q164" s="156">
        <f>Q165</f>
        <v>0</v>
      </c>
      <c r="R164" s="18"/>
    </row>
    <row r="165" spans="1:18" ht="21.75" hidden="1" customHeight="1" x14ac:dyDescent="0.2">
      <c r="A165" s="17"/>
      <c r="B165" s="42"/>
      <c r="C165" s="41"/>
      <c r="D165" s="26"/>
      <c r="E165" s="26"/>
      <c r="F165" s="25"/>
      <c r="G165" s="25"/>
      <c r="H165" s="25"/>
      <c r="I165" s="24"/>
      <c r="J165" s="501" t="s">
        <v>26</v>
      </c>
      <c r="K165" s="502"/>
      <c r="L165" s="164" t="s">
        <v>25</v>
      </c>
      <c r="M165" s="174">
        <v>1</v>
      </c>
      <c r="N165" s="175">
        <v>409</v>
      </c>
      <c r="O165" s="165" t="s">
        <v>223</v>
      </c>
      <c r="P165" s="166">
        <v>200</v>
      </c>
      <c r="Q165" s="156">
        <f>Q166</f>
        <v>0</v>
      </c>
      <c r="R165" s="18"/>
    </row>
    <row r="166" spans="1:18" ht="21.75" hidden="1" customHeight="1" x14ac:dyDescent="0.2">
      <c r="A166" s="17"/>
      <c r="B166" s="42"/>
      <c r="C166" s="41"/>
      <c r="D166" s="26"/>
      <c r="E166" s="26"/>
      <c r="F166" s="25"/>
      <c r="G166" s="25"/>
      <c r="H166" s="25"/>
      <c r="I166" s="25"/>
      <c r="J166" s="29"/>
      <c r="K166" s="28" t="s">
        <v>24</v>
      </c>
      <c r="L166" s="164" t="s">
        <v>23</v>
      </c>
      <c r="M166" s="174">
        <v>1</v>
      </c>
      <c r="N166" s="175">
        <v>409</v>
      </c>
      <c r="O166" s="165" t="s">
        <v>223</v>
      </c>
      <c r="P166" s="166">
        <v>240</v>
      </c>
      <c r="Q166" s="156"/>
      <c r="R166" s="18"/>
    </row>
    <row r="167" spans="1:18" ht="21.75" customHeight="1" x14ac:dyDescent="0.2">
      <c r="A167" s="17"/>
      <c r="B167" s="42"/>
      <c r="C167" s="41"/>
      <c r="D167" s="26"/>
      <c r="E167" s="26"/>
      <c r="F167" s="25"/>
      <c r="G167" s="25"/>
      <c r="H167" s="24"/>
      <c r="I167" s="496" t="s">
        <v>221</v>
      </c>
      <c r="J167" s="496"/>
      <c r="K167" s="497"/>
      <c r="L167" s="212" t="s">
        <v>714</v>
      </c>
      <c r="M167" s="174">
        <v>1</v>
      </c>
      <c r="N167" s="175">
        <v>409</v>
      </c>
      <c r="O167" s="165" t="s">
        <v>221</v>
      </c>
      <c r="P167" s="166" t="s">
        <v>5</v>
      </c>
      <c r="Q167" s="156">
        <f>Q168</f>
        <v>1500</v>
      </c>
      <c r="R167" s="18"/>
    </row>
    <row r="168" spans="1:18" ht="21.75" customHeight="1" x14ac:dyDescent="0.2">
      <c r="A168" s="17"/>
      <c r="B168" s="42"/>
      <c r="C168" s="41"/>
      <c r="D168" s="26"/>
      <c r="E168" s="26"/>
      <c r="F168" s="25"/>
      <c r="G168" s="25"/>
      <c r="H168" s="25"/>
      <c r="I168" s="24"/>
      <c r="J168" s="501" t="s">
        <v>26</v>
      </c>
      <c r="K168" s="502"/>
      <c r="L168" s="212" t="s">
        <v>25</v>
      </c>
      <c r="M168" s="174">
        <v>1</v>
      </c>
      <c r="N168" s="175">
        <v>409</v>
      </c>
      <c r="O168" s="165" t="s">
        <v>221</v>
      </c>
      <c r="P168" s="166">
        <v>200</v>
      </c>
      <c r="Q168" s="156">
        <f>Q169</f>
        <v>1500</v>
      </c>
      <c r="R168" s="18"/>
    </row>
    <row r="169" spans="1:18" ht="21.75" customHeight="1" x14ac:dyDescent="0.2">
      <c r="A169" s="17"/>
      <c r="B169" s="42"/>
      <c r="C169" s="41"/>
      <c r="D169" s="26"/>
      <c r="E169" s="26"/>
      <c r="F169" s="25"/>
      <c r="G169" s="25"/>
      <c r="H169" s="25"/>
      <c r="I169" s="25"/>
      <c r="J169" s="29"/>
      <c r="K169" s="28" t="s">
        <v>24</v>
      </c>
      <c r="L169" s="212" t="s">
        <v>23</v>
      </c>
      <c r="M169" s="174">
        <v>1</v>
      </c>
      <c r="N169" s="175">
        <v>409</v>
      </c>
      <c r="O169" s="165" t="s">
        <v>221</v>
      </c>
      <c r="P169" s="166">
        <v>240</v>
      </c>
      <c r="Q169" s="156">
        <v>1500</v>
      </c>
      <c r="R169" s="18"/>
    </row>
    <row r="170" spans="1:18" ht="12.75" customHeight="1" x14ac:dyDescent="0.2">
      <c r="A170" s="17"/>
      <c r="B170" s="42"/>
      <c r="C170" s="41"/>
      <c r="D170" s="26"/>
      <c r="E170" s="26"/>
      <c r="F170" s="25"/>
      <c r="G170" s="24"/>
      <c r="H170" s="496" t="s">
        <v>219</v>
      </c>
      <c r="I170" s="496"/>
      <c r="J170" s="496"/>
      <c r="K170" s="497"/>
      <c r="L170" s="164" t="s">
        <v>220</v>
      </c>
      <c r="M170" s="174">
        <v>1</v>
      </c>
      <c r="N170" s="175">
        <v>409</v>
      </c>
      <c r="O170" s="165" t="s">
        <v>219</v>
      </c>
      <c r="P170" s="166" t="s">
        <v>5</v>
      </c>
      <c r="Q170" s="156">
        <f>Q171</f>
        <v>0</v>
      </c>
      <c r="R170" s="18"/>
    </row>
    <row r="171" spans="1:18" ht="12.75" customHeight="1" x14ac:dyDescent="0.2">
      <c r="A171" s="17"/>
      <c r="B171" s="42"/>
      <c r="C171" s="41"/>
      <c r="D171" s="26"/>
      <c r="E171" s="26"/>
      <c r="F171" s="25"/>
      <c r="G171" s="25"/>
      <c r="H171" s="24"/>
      <c r="I171" s="496" t="s">
        <v>218</v>
      </c>
      <c r="J171" s="496"/>
      <c r="K171" s="497"/>
      <c r="L171" s="164" t="s">
        <v>85</v>
      </c>
      <c r="M171" s="174">
        <v>1</v>
      </c>
      <c r="N171" s="175">
        <v>409</v>
      </c>
      <c r="O171" s="165" t="s">
        <v>218</v>
      </c>
      <c r="P171" s="166" t="s">
        <v>5</v>
      </c>
      <c r="Q171" s="156">
        <f>Q172</f>
        <v>0</v>
      </c>
      <c r="R171" s="18"/>
    </row>
    <row r="172" spans="1:18" ht="21.75" customHeight="1" x14ac:dyDescent="0.2">
      <c r="A172" s="17"/>
      <c r="B172" s="42"/>
      <c r="C172" s="41"/>
      <c r="D172" s="26"/>
      <c r="E172" s="26"/>
      <c r="F172" s="25"/>
      <c r="G172" s="25"/>
      <c r="H172" s="25"/>
      <c r="I172" s="24"/>
      <c r="J172" s="501" t="s">
        <v>26</v>
      </c>
      <c r="K172" s="502"/>
      <c r="L172" s="164" t="s">
        <v>25</v>
      </c>
      <c r="M172" s="174">
        <v>1</v>
      </c>
      <c r="N172" s="175">
        <v>409</v>
      </c>
      <c r="O172" s="165" t="s">
        <v>218</v>
      </c>
      <c r="P172" s="166">
        <v>200</v>
      </c>
      <c r="Q172" s="156">
        <f>Q173</f>
        <v>0</v>
      </c>
      <c r="R172" s="18"/>
    </row>
    <row r="173" spans="1:18" ht="21.75" customHeight="1" x14ac:dyDescent="0.2">
      <c r="A173" s="17"/>
      <c r="B173" s="42"/>
      <c r="C173" s="41"/>
      <c r="D173" s="26"/>
      <c r="E173" s="26"/>
      <c r="F173" s="25"/>
      <c r="G173" s="25"/>
      <c r="H173" s="25"/>
      <c r="I173" s="25"/>
      <c r="J173" s="29"/>
      <c r="K173" s="28" t="s">
        <v>24</v>
      </c>
      <c r="L173" s="164" t="s">
        <v>23</v>
      </c>
      <c r="M173" s="174">
        <v>1</v>
      </c>
      <c r="N173" s="175">
        <v>409</v>
      </c>
      <c r="O173" s="165" t="s">
        <v>218</v>
      </c>
      <c r="P173" s="166">
        <v>240</v>
      </c>
      <c r="Q173" s="156"/>
      <c r="R173" s="18"/>
    </row>
    <row r="174" spans="1:18" ht="32.25" customHeight="1" x14ac:dyDescent="0.2">
      <c r="A174" s="17"/>
      <c r="B174" s="42"/>
      <c r="C174" s="41"/>
      <c r="D174" s="26"/>
      <c r="E174" s="27"/>
      <c r="F174" s="496" t="s">
        <v>216</v>
      </c>
      <c r="G174" s="496"/>
      <c r="H174" s="496"/>
      <c r="I174" s="496"/>
      <c r="J174" s="496"/>
      <c r="K174" s="497"/>
      <c r="L174" s="164" t="s">
        <v>217</v>
      </c>
      <c r="M174" s="174">
        <v>1</v>
      </c>
      <c r="N174" s="175">
        <v>409</v>
      </c>
      <c r="O174" s="165" t="s">
        <v>216</v>
      </c>
      <c r="P174" s="166" t="s">
        <v>5</v>
      </c>
      <c r="Q174" s="156">
        <f>Q175+Q179</f>
        <v>3450</v>
      </c>
      <c r="R174" s="18"/>
    </row>
    <row r="175" spans="1:18" ht="32.25" customHeight="1" x14ac:dyDescent="0.2">
      <c r="A175" s="17"/>
      <c r="B175" s="42"/>
      <c r="C175" s="41"/>
      <c r="D175" s="26"/>
      <c r="E175" s="26"/>
      <c r="F175" s="25"/>
      <c r="G175" s="24"/>
      <c r="H175" s="496" t="s">
        <v>214</v>
      </c>
      <c r="I175" s="496"/>
      <c r="J175" s="496"/>
      <c r="K175" s="497"/>
      <c r="L175" s="164" t="s">
        <v>215</v>
      </c>
      <c r="M175" s="174">
        <v>1</v>
      </c>
      <c r="N175" s="175">
        <v>409</v>
      </c>
      <c r="O175" s="165" t="s">
        <v>214</v>
      </c>
      <c r="P175" s="166" t="s">
        <v>5</v>
      </c>
      <c r="Q175" s="156">
        <f>Q176</f>
        <v>1650</v>
      </c>
      <c r="R175" s="18"/>
    </row>
    <row r="176" spans="1:18" ht="32.25" customHeight="1" x14ac:dyDescent="0.2">
      <c r="A176" s="17"/>
      <c r="B176" s="42"/>
      <c r="C176" s="41"/>
      <c r="D176" s="26"/>
      <c r="E176" s="26"/>
      <c r="F176" s="25"/>
      <c r="G176" s="25"/>
      <c r="H176" s="24"/>
      <c r="I176" s="496" t="s">
        <v>212</v>
      </c>
      <c r="J176" s="496"/>
      <c r="K176" s="497"/>
      <c r="L176" s="164" t="s">
        <v>213</v>
      </c>
      <c r="M176" s="174">
        <v>1</v>
      </c>
      <c r="N176" s="175">
        <v>409</v>
      </c>
      <c r="O176" s="165" t="s">
        <v>212</v>
      </c>
      <c r="P176" s="166" t="s">
        <v>5</v>
      </c>
      <c r="Q176" s="156">
        <f>Q177</f>
        <v>1650</v>
      </c>
      <c r="R176" s="18"/>
    </row>
    <row r="177" spans="1:18" ht="21.75" customHeight="1" x14ac:dyDescent="0.2">
      <c r="A177" s="17"/>
      <c r="B177" s="42"/>
      <c r="C177" s="41"/>
      <c r="D177" s="26"/>
      <c r="E177" s="26"/>
      <c r="F177" s="25"/>
      <c r="G177" s="25"/>
      <c r="H177" s="25"/>
      <c r="I177" s="24"/>
      <c r="J177" s="501" t="s">
        <v>26</v>
      </c>
      <c r="K177" s="502"/>
      <c r="L177" s="164" t="s">
        <v>25</v>
      </c>
      <c r="M177" s="174">
        <v>1</v>
      </c>
      <c r="N177" s="175">
        <v>409</v>
      </c>
      <c r="O177" s="165" t="s">
        <v>212</v>
      </c>
      <c r="P177" s="166">
        <v>200</v>
      </c>
      <c r="Q177" s="156">
        <f>Q178</f>
        <v>1650</v>
      </c>
      <c r="R177" s="18"/>
    </row>
    <row r="178" spans="1:18" ht="21.75" customHeight="1" x14ac:dyDescent="0.2">
      <c r="A178" s="17"/>
      <c r="B178" s="42"/>
      <c r="C178" s="41"/>
      <c r="D178" s="26"/>
      <c r="E178" s="26"/>
      <c r="F178" s="25"/>
      <c r="G178" s="25"/>
      <c r="H178" s="25"/>
      <c r="I178" s="25"/>
      <c r="J178" s="29"/>
      <c r="K178" s="28" t="s">
        <v>24</v>
      </c>
      <c r="L178" s="164" t="s">
        <v>23</v>
      </c>
      <c r="M178" s="174">
        <v>1</v>
      </c>
      <c r="N178" s="175">
        <v>409</v>
      </c>
      <c r="O178" s="165" t="s">
        <v>212</v>
      </c>
      <c r="P178" s="166">
        <v>240</v>
      </c>
      <c r="Q178" s="156">
        <v>1650</v>
      </c>
      <c r="R178" s="18"/>
    </row>
    <row r="179" spans="1:18" ht="21.75" customHeight="1" x14ac:dyDescent="0.2">
      <c r="A179" s="17"/>
      <c r="B179" s="390"/>
      <c r="C179" s="41"/>
      <c r="D179" s="391"/>
      <c r="E179" s="392"/>
      <c r="F179" s="393"/>
      <c r="G179" s="393"/>
      <c r="H179" s="393"/>
      <c r="I179" s="393"/>
      <c r="J179" s="395"/>
      <c r="K179" s="396"/>
      <c r="L179" s="212" t="s">
        <v>715</v>
      </c>
      <c r="M179" s="174">
        <v>1</v>
      </c>
      <c r="N179" s="175">
        <v>409</v>
      </c>
      <c r="O179" s="207">
        <v>200200220</v>
      </c>
      <c r="P179" s="166"/>
      <c r="Q179" s="156">
        <f>Q180</f>
        <v>1800</v>
      </c>
      <c r="R179" s="18"/>
    </row>
    <row r="180" spans="1:18" ht="21.75" customHeight="1" x14ac:dyDescent="0.2">
      <c r="A180" s="17"/>
      <c r="B180" s="390"/>
      <c r="C180" s="41"/>
      <c r="D180" s="391"/>
      <c r="E180" s="392"/>
      <c r="F180" s="393"/>
      <c r="G180" s="393"/>
      <c r="H180" s="393"/>
      <c r="I180" s="393"/>
      <c r="J180" s="395"/>
      <c r="K180" s="396"/>
      <c r="L180" s="212" t="s">
        <v>25</v>
      </c>
      <c r="M180" s="174">
        <v>1</v>
      </c>
      <c r="N180" s="175">
        <v>409</v>
      </c>
      <c r="O180" s="207">
        <v>200200220</v>
      </c>
      <c r="P180" s="166">
        <v>200</v>
      </c>
      <c r="Q180" s="156">
        <f>Q181</f>
        <v>1800</v>
      </c>
      <c r="R180" s="18"/>
    </row>
    <row r="181" spans="1:18" ht="21.75" customHeight="1" x14ac:dyDescent="0.2">
      <c r="A181" s="17"/>
      <c r="B181" s="390"/>
      <c r="C181" s="41"/>
      <c r="D181" s="391"/>
      <c r="E181" s="392"/>
      <c r="F181" s="393"/>
      <c r="G181" s="393"/>
      <c r="H181" s="393"/>
      <c r="I181" s="393"/>
      <c r="J181" s="395"/>
      <c r="K181" s="396"/>
      <c r="L181" s="212" t="s">
        <v>23</v>
      </c>
      <c r="M181" s="174">
        <v>1</v>
      </c>
      <c r="N181" s="175">
        <v>409</v>
      </c>
      <c r="O181" s="207">
        <v>200200220</v>
      </c>
      <c r="P181" s="166">
        <v>240</v>
      </c>
      <c r="Q181" s="156">
        <v>1800</v>
      </c>
      <c r="R181" s="18"/>
    </row>
    <row r="182" spans="1:18" ht="32.25" customHeight="1" x14ac:dyDescent="0.2">
      <c r="A182" s="17"/>
      <c r="B182" s="42"/>
      <c r="C182" s="41"/>
      <c r="D182" s="26"/>
      <c r="E182" s="27"/>
      <c r="F182" s="496" t="s">
        <v>161</v>
      </c>
      <c r="G182" s="496"/>
      <c r="H182" s="496"/>
      <c r="I182" s="496"/>
      <c r="J182" s="496"/>
      <c r="K182" s="497"/>
      <c r="L182" s="164" t="s">
        <v>162</v>
      </c>
      <c r="M182" s="174">
        <v>1</v>
      </c>
      <c r="N182" s="175">
        <v>409</v>
      </c>
      <c r="O182" s="165" t="s">
        <v>161</v>
      </c>
      <c r="P182" s="166" t="s">
        <v>5</v>
      </c>
      <c r="Q182" s="156">
        <f>Q183</f>
        <v>1215.6400000000001</v>
      </c>
      <c r="R182" s="18"/>
    </row>
    <row r="183" spans="1:18" ht="12.75" customHeight="1" x14ac:dyDescent="0.2">
      <c r="A183" s="17"/>
      <c r="B183" s="42"/>
      <c r="C183" s="41"/>
      <c r="D183" s="26"/>
      <c r="E183" s="26"/>
      <c r="F183" s="24"/>
      <c r="G183" s="496" t="s">
        <v>159</v>
      </c>
      <c r="H183" s="496"/>
      <c r="I183" s="496"/>
      <c r="J183" s="496"/>
      <c r="K183" s="497"/>
      <c r="L183" s="164" t="s">
        <v>160</v>
      </c>
      <c r="M183" s="174">
        <v>1</v>
      </c>
      <c r="N183" s="175">
        <v>409</v>
      </c>
      <c r="O183" s="165" t="s">
        <v>159</v>
      </c>
      <c r="P183" s="166" t="s">
        <v>5</v>
      </c>
      <c r="Q183" s="156">
        <f>Q184</f>
        <v>1215.6400000000001</v>
      </c>
      <c r="R183" s="18"/>
    </row>
    <row r="184" spans="1:18" ht="12.75" customHeight="1" x14ac:dyDescent="0.2">
      <c r="A184" s="17"/>
      <c r="B184" s="42"/>
      <c r="C184" s="41"/>
      <c r="D184" s="26"/>
      <c r="E184" s="26"/>
      <c r="F184" s="25"/>
      <c r="G184" s="24"/>
      <c r="H184" s="496" t="s">
        <v>157</v>
      </c>
      <c r="I184" s="496"/>
      <c r="J184" s="496"/>
      <c r="K184" s="497"/>
      <c r="L184" s="164" t="s">
        <v>158</v>
      </c>
      <c r="M184" s="174">
        <v>1</v>
      </c>
      <c r="N184" s="175">
        <v>409</v>
      </c>
      <c r="O184" s="165" t="s">
        <v>157</v>
      </c>
      <c r="P184" s="166" t="s">
        <v>5</v>
      </c>
      <c r="Q184" s="156">
        <f>Q185+Q188+Q191</f>
        <v>1215.6400000000001</v>
      </c>
      <c r="R184" s="18"/>
    </row>
    <row r="185" spans="1:18" ht="12.75" customHeight="1" x14ac:dyDescent="0.2">
      <c r="A185" s="17"/>
      <c r="B185" s="42"/>
      <c r="C185" s="41"/>
      <c r="D185" s="26"/>
      <c r="E185" s="26"/>
      <c r="F185" s="25"/>
      <c r="G185" s="25"/>
      <c r="H185" s="24"/>
      <c r="I185" s="496" t="s">
        <v>210</v>
      </c>
      <c r="J185" s="496"/>
      <c r="K185" s="497"/>
      <c r="L185" s="164" t="s">
        <v>211</v>
      </c>
      <c r="M185" s="174">
        <v>1</v>
      </c>
      <c r="N185" s="175">
        <v>409</v>
      </c>
      <c r="O185" s="165" t="s">
        <v>210</v>
      </c>
      <c r="P185" s="166" t="s">
        <v>5</v>
      </c>
      <c r="Q185" s="156">
        <f>Q186</f>
        <v>1215.6400000000001</v>
      </c>
      <c r="R185" s="18"/>
    </row>
    <row r="186" spans="1:18" ht="21.75" customHeight="1" x14ac:dyDescent="0.2">
      <c r="A186" s="17"/>
      <c r="B186" s="42"/>
      <c r="C186" s="41"/>
      <c r="D186" s="26"/>
      <c r="E186" s="26"/>
      <c r="F186" s="25"/>
      <c r="G186" s="25"/>
      <c r="H186" s="25"/>
      <c r="I186" s="24"/>
      <c r="J186" s="501" t="s">
        <v>26</v>
      </c>
      <c r="K186" s="502"/>
      <c r="L186" s="164" t="s">
        <v>25</v>
      </c>
      <c r="M186" s="174">
        <v>1</v>
      </c>
      <c r="N186" s="175">
        <v>409</v>
      </c>
      <c r="O186" s="165" t="s">
        <v>210</v>
      </c>
      <c r="P186" s="166">
        <v>200</v>
      </c>
      <c r="Q186" s="156">
        <f>Q187</f>
        <v>1215.6400000000001</v>
      </c>
      <c r="R186" s="18"/>
    </row>
    <row r="187" spans="1:18" ht="21.75" customHeight="1" x14ac:dyDescent="0.2">
      <c r="A187" s="17"/>
      <c r="B187" s="42"/>
      <c r="C187" s="41"/>
      <c r="D187" s="26"/>
      <c r="E187" s="26"/>
      <c r="F187" s="25"/>
      <c r="G187" s="25"/>
      <c r="H187" s="25"/>
      <c r="I187" s="25"/>
      <c r="J187" s="29"/>
      <c r="K187" s="28" t="s">
        <v>24</v>
      </c>
      <c r="L187" s="164" t="s">
        <v>23</v>
      </c>
      <c r="M187" s="174">
        <v>1</v>
      </c>
      <c r="N187" s="175">
        <v>409</v>
      </c>
      <c r="O187" s="165" t="s">
        <v>210</v>
      </c>
      <c r="P187" s="166">
        <v>240</v>
      </c>
      <c r="Q187" s="156">
        <v>1215.6400000000001</v>
      </c>
      <c r="R187" s="18"/>
    </row>
    <row r="188" spans="1:18" ht="12.75" hidden="1" customHeight="1" x14ac:dyDescent="0.2">
      <c r="A188" s="17"/>
      <c r="B188" s="42"/>
      <c r="C188" s="41"/>
      <c r="D188" s="26"/>
      <c r="E188" s="26"/>
      <c r="F188" s="25"/>
      <c r="G188" s="25"/>
      <c r="H188" s="24"/>
      <c r="I188" s="496" t="s">
        <v>209</v>
      </c>
      <c r="J188" s="496"/>
      <c r="K188" s="497"/>
      <c r="L188" s="164" t="s">
        <v>85</v>
      </c>
      <c r="M188" s="174">
        <v>1</v>
      </c>
      <c r="N188" s="175">
        <v>409</v>
      </c>
      <c r="O188" s="165" t="s">
        <v>209</v>
      </c>
      <c r="P188" s="166" t="s">
        <v>5</v>
      </c>
      <c r="Q188" s="156">
        <f>Q189</f>
        <v>0</v>
      </c>
      <c r="R188" s="18"/>
    </row>
    <row r="189" spans="1:18" ht="21.75" hidden="1" customHeight="1" x14ac:dyDescent="0.2">
      <c r="A189" s="17"/>
      <c r="B189" s="42"/>
      <c r="C189" s="41"/>
      <c r="D189" s="26"/>
      <c r="E189" s="26"/>
      <c r="F189" s="25"/>
      <c r="G189" s="25"/>
      <c r="H189" s="25"/>
      <c r="I189" s="24"/>
      <c r="J189" s="501" t="s">
        <v>26</v>
      </c>
      <c r="K189" s="502"/>
      <c r="L189" s="164" t="s">
        <v>25</v>
      </c>
      <c r="M189" s="174">
        <v>1</v>
      </c>
      <c r="N189" s="175">
        <v>409</v>
      </c>
      <c r="O189" s="165" t="s">
        <v>209</v>
      </c>
      <c r="P189" s="166">
        <v>200</v>
      </c>
      <c r="Q189" s="156">
        <f>Q190</f>
        <v>0</v>
      </c>
      <c r="R189" s="18"/>
    </row>
    <row r="190" spans="1:18" ht="21.75" hidden="1" customHeight="1" x14ac:dyDescent="0.2">
      <c r="A190" s="17"/>
      <c r="B190" s="42"/>
      <c r="C190" s="41"/>
      <c r="D190" s="26"/>
      <c r="E190" s="26"/>
      <c r="F190" s="25"/>
      <c r="G190" s="25"/>
      <c r="H190" s="25"/>
      <c r="I190" s="25"/>
      <c r="J190" s="29"/>
      <c r="K190" s="28" t="s">
        <v>24</v>
      </c>
      <c r="L190" s="164" t="s">
        <v>23</v>
      </c>
      <c r="M190" s="174">
        <v>1</v>
      </c>
      <c r="N190" s="175">
        <v>409</v>
      </c>
      <c r="O190" s="165" t="s">
        <v>209</v>
      </c>
      <c r="P190" s="166">
        <v>240</v>
      </c>
      <c r="Q190" s="156"/>
      <c r="R190" s="18"/>
    </row>
    <row r="191" spans="1:18" ht="32.25" hidden="1" customHeight="1" x14ac:dyDescent="0.2">
      <c r="A191" s="17"/>
      <c r="B191" s="42"/>
      <c r="C191" s="41"/>
      <c r="D191" s="26"/>
      <c r="E191" s="26"/>
      <c r="F191" s="25"/>
      <c r="G191" s="25"/>
      <c r="H191" s="24"/>
      <c r="I191" s="496" t="s">
        <v>207</v>
      </c>
      <c r="J191" s="496"/>
      <c r="K191" s="497"/>
      <c r="L191" s="164" t="s">
        <v>208</v>
      </c>
      <c r="M191" s="174">
        <v>1</v>
      </c>
      <c r="N191" s="175">
        <v>409</v>
      </c>
      <c r="O191" s="165" t="s">
        <v>207</v>
      </c>
      <c r="P191" s="166" t="s">
        <v>5</v>
      </c>
      <c r="Q191" s="156">
        <f>Q192</f>
        <v>0</v>
      </c>
      <c r="R191" s="18"/>
    </row>
    <row r="192" spans="1:18" ht="21.75" hidden="1" customHeight="1" x14ac:dyDescent="0.2">
      <c r="A192" s="17"/>
      <c r="B192" s="42"/>
      <c r="C192" s="41"/>
      <c r="D192" s="26"/>
      <c r="E192" s="26"/>
      <c r="F192" s="25"/>
      <c r="G192" s="25"/>
      <c r="H192" s="25"/>
      <c r="I192" s="24"/>
      <c r="J192" s="501" t="s">
        <v>26</v>
      </c>
      <c r="K192" s="502"/>
      <c r="L192" s="164" t="s">
        <v>25</v>
      </c>
      <c r="M192" s="174">
        <v>1</v>
      </c>
      <c r="N192" s="175">
        <v>409</v>
      </c>
      <c r="O192" s="165" t="s">
        <v>207</v>
      </c>
      <c r="P192" s="166">
        <v>200</v>
      </c>
      <c r="Q192" s="156">
        <f>Q193</f>
        <v>0</v>
      </c>
      <c r="R192" s="18"/>
    </row>
    <row r="193" spans="1:18" ht="21.75" hidden="1" customHeight="1" x14ac:dyDescent="0.2">
      <c r="A193" s="17"/>
      <c r="B193" s="42"/>
      <c r="C193" s="41"/>
      <c r="D193" s="26"/>
      <c r="E193" s="26"/>
      <c r="F193" s="25"/>
      <c r="G193" s="25"/>
      <c r="H193" s="25"/>
      <c r="I193" s="25"/>
      <c r="J193" s="29"/>
      <c r="K193" s="28" t="s">
        <v>24</v>
      </c>
      <c r="L193" s="164" t="s">
        <v>23</v>
      </c>
      <c r="M193" s="174">
        <v>1</v>
      </c>
      <c r="N193" s="175">
        <v>409</v>
      </c>
      <c r="O193" s="165" t="s">
        <v>207</v>
      </c>
      <c r="P193" s="166">
        <v>240</v>
      </c>
      <c r="Q193" s="156"/>
      <c r="R193" s="18"/>
    </row>
    <row r="194" spans="1:18" ht="12.75" customHeight="1" x14ac:dyDescent="0.2">
      <c r="A194" s="17"/>
      <c r="B194" s="42"/>
      <c r="C194" s="41"/>
      <c r="D194" s="27"/>
      <c r="E194" s="494">
        <v>410</v>
      </c>
      <c r="F194" s="494"/>
      <c r="G194" s="494"/>
      <c r="H194" s="494"/>
      <c r="I194" s="494"/>
      <c r="J194" s="494"/>
      <c r="K194" s="495"/>
      <c r="L194" s="164" t="s">
        <v>206</v>
      </c>
      <c r="M194" s="174">
        <v>1</v>
      </c>
      <c r="N194" s="175">
        <v>410</v>
      </c>
      <c r="O194" s="165" t="s">
        <v>5</v>
      </c>
      <c r="P194" s="166" t="s">
        <v>5</v>
      </c>
      <c r="Q194" s="156">
        <f>Q195</f>
        <v>34</v>
      </c>
      <c r="R194" s="18"/>
    </row>
    <row r="195" spans="1:18" ht="21.75" customHeight="1" x14ac:dyDescent="0.2">
      <c r="A195" s="17"/>
      <c r="B195" s="42"/>
      <c r="C195" s="41"/>
      <c r="D195" s="26"/>
      <c r="E195" s="27"/>
      <c r="F195" s="496" t="s">
        <v>184</v>
      </c>
      <c r="G195" s="496"/>
      <c r="H195" s="496"/>
      <c r="I195" s="496"/>
      <c r="J195" s="496"/>
      <c r="K195" s="497"/>
      <c r="L195" s="164" t="s">
        <v>185</v>
      </c>
      <c r="M195" s="174">
        <v>1</v>
      </c>
      <c r="N195" s="175">
        <v>410</v>
      </c>
      <c r="O195" s="165" t="s">
        <v>184</v>
      </c>
      <c r="P195" s="166" t="s">
        <v>5</v>
      </c>
      <c r="Q195" s="156">
        <f>Q196</f>
        <v>34</v>
      </c>
      <c r="R195" s="18"/>
    </row>
    <row r="196" spans="1:18" ht="30" customHeight="1" x14ac:dyDescent="0.2">
      <c r="A196" s="17"/>
      <c r="B196" s="42"/>
      <c r="C196" s="41"/>
      <c r="D196" s="26"/>
      <c r="E196" s="26"/>
      <c r="F196" s="25"/>
      <c r="G196" s="24"/>
      <c r="H196" s="496" t="s">
        <v>182</v>
      </c>
      <c r="I196" s="496"/>
      <c r="J196" s="496"/>
      <c r="K196" s="497"/>
      <c r="L196" s="206" t="s">
        <v>690</v>
      </c>
      <c r="M196" s="174">
        <v>1</v>
      </c>
      <c r="N196" s="175">
        <v>410</v>
      </c>
      <c r="O196" s="165">
        <v>400400000</v>
      </c>
      <c r="P196" s="166" t="s">
        <v>5</v>
      </c>
      <c r="Q196" s="156">
        <f>Q197</f>
        <v>34</v>
      </c>
      <c r="R196" s="18"/>
    </row>
    <row r="197" spans="1:18" ht="30" customHeight="1" x14ac:dyDescent="0.2">
      <c r="A197" s="17"/>
      <c r="B197" s="42"/>
      <c r="C197" s="41"/>
      <c r="D197" s="26"/>
      <c r="E197" s="26"/>
      <c r="F197" s="25"/>
      <c r="G197" s="25"/>
      <c r="H197" s="24"/>
      <c r="I197" s="496" t="s">
        <v>178</v>
      </c>
      <c r="J197" s="496"/>
      <c r="K197" s="497"/>
      <c r="L197" s="208" t="s">
        <v>691</v>
      </c>
      <c r="M197" s="174">
        <v>1</v>
      </c>
      <c r="N197" s="175">
        <v>410</v>
      </c>
      <c r="O197" s="207" t="s">
        <v>692</v>
      </c>
      <c r="P197" s="166" t="s">
        <v>5</v>
      </c>
      <c r="Q197" s="156">
        <f>Q198</f>
        <v>34</v>
      </c>
      <c r="R197" s="18"/>
    </row>
    <row r="198" spans="1:18" ht="22.5" customHeight="1" x14ac:dyDescent="0.2">
      <c r="A198" s="17"/>
      <c r="B198" s="42"/>
      <c r="C198" s="41"/>
      <c r="D198" s="26"/>
      <c r="E198" s="26"/>
      <c r="F198" s="25"/>
      <c r="G198" s="25"/>
      <c r="H198" s="25"/>
      <c r="I198" s="24"/>
      <c r="J198" s="501" t="s">
        <v>26</v>
      </c>
      <c r="K198" s="502"/>
      <c r="L198" s="164" t="s">
        <v>25</v>
      </c>
      <c r="M198" s="174">
        <v>1</v>
      </c>
      <c r="N198" s="175">
        <v>410</v>
      </c>
      <c r="O198" s="207" t="s">
        <v>692</v>
      </c>
      <c r="P198" s="166">
        <v>200</v>
      </c>
      <c r="Q198" s="156">
        <f>Q199</f>
        <v>34</v>
      </c>
      <c r="R198" s="18"/>
    </row>
    <row r="199" spans="1:18" ht="21.75" customHeight="1" x14ac:dyDescent="0.2">
      <c r="A199" s="17"/>
      <c r="B199" s="42"/>
      <c r="C199" s="41"/>
      <c r="D199" s="26"/>
      <c r="E199" s="26"/>
      <c r="F199" s="25"/>
      <c r="G199" s="25"/>
      <c r="H199" s="25"/>
      <c r="I199" s="25"/>
      <c r="J199" s="29"/>
      <c r="K199" s="28" t="s">
        <v>24</v>
      </c>
      <c r="L199" s="164" t="s">
        <v>23</v>
      </c>
      <c r="M199" s="174">
        <v>1</v>
      </c>
      <c r="N199" s="175">
        <v>410</v>
      </c>
      <c r="O199" s="207" t="s">
        <v>692</v>
      </c>
      <c r="P199" s="166">
        <v>240</v>
      </c>
      <c r="Q199" s="156">
        <v>34</v>
      </c>
      <c r="R199" s="18"/>
    </row>
    <row r="200" spans="1:18" ht="12.75" customHeight="1" x14ac:dyDescent="0.2">
      <c r="A200" s="17"/>
      <c r="B200" s="42"/>
      <c r="C200" s="43"/>
      <c r="D200" s="494">
        <v>500</v>
      </c>
      <c r="E200" s="494"/>
      <c r="F200" s="494"/>
      <c r="G200" s="494"/>
      <c r="H200" s="494"/>
      <c r="I200" s="494"/>
      <c r="J200" s="494"/>
      <c r="K200" s="495"/>
      <c r="L200" s="164" t="s">
        <v>205</v>
      </c>
      <c r="M200" s="174">
        <v>1</v>
      </c>
      <c r="N200" s="175">
        <v>500</v>
      </c>
      <c r="O200" s="165" t="s">
        <v>5</v>
      </c>
      <c r="P200" s="166" t="s">
        <v>5</v>
      </c>
      <c r="Q200" s="156">
        <f>Q201+Q219</f>
        <v>56269.440000000002</v>
      </c>
      <c r="R200" s="18"/>
    </row>
    <row r="201" spans="1:18" ht="12.75" customHeight="1" x14ac:dyDescent="0.2">
      <c r="A201" s="17"/>
      <c r="B201" s="42"/>
      <c r="C201" s="41"/>
      <c r="D201" s="27"/>
      <c r="E201" s="494">
        <v>501</v>
      </c>
      <c r="F201" s="494"/>
      <c r="G201" s="494"/>
      <c r="H201" s="494"/>
      <c r="I201" s="494"/>
      <c r="J201" s="494"/>
      <c r="K201" s="495"/>
      <c r="L201" s="164" t="s">
        <v>204</v>
      </c>
      <c r="M201" s="174">
        <v>1</v>
      </c>
      <c r="N201" s="175">
        <v>501</v>
      </c>
      <c r="O201" s="165" t="s">
        <v>5</v>
      </c>
      <c r="P201" s="166" t="s">
        <v>5</v>
      </c>
      <c r="Q201" s="156">
        <f>Q202+Q213</f>
        <v>17866.86</v>
      </c>
      <c r="R201" s="18"/>
    </row>
    <row r="202" spans="1:18" ht="21.75" customHeight="1" x14ac:dyDescent="0.2">
      <c r="A202" s="17"/>
      <c r="B202" s="42"/>
      <c r="C202" s="41"/>
      <c r="D202" s="26"/>
      <c r="E202" s="27"/>
      <c r="F202" s="496" t="s">
        <v>184</v>
      </c>
      <c r="G202" s="496"/>
      <c r="H202" s="496"/>
      <c r="I202" s="496"/>
      <c r="J202" s="496"/>
      <c r="K202" s="497"/>
      <c r="L202" s="164" t="s">
        <v>185</v>
      </c>
      <c r="M202" s="174">
        <v>1</v>
      </c>
      <c r="N202" s="175">
        <v>501</v>
      </c>
      <c r="O202" s="165" t="s">
        <v>184</v>
      </c>
      <c r="P202" s="166" t="s">
        <v>5</v>
      </c>
      <c r="Q202" s="156">
        <f>Q203</f>
        <v>15357.6</v>
      </c>
      <c r="R202" s="18"/>
    </row>
    <row r="203" spans="1:18" ht="12.75" customHeight="1" x14ac:dyDescent="0.2">
      <c r="A203" s="17"/>
      <c r="B203" s="42"/>
      <c r="C203" s="41"/>
      <c r="D203" s="26"/>
      <c r="E203" s="26"/>
      <c r="F203" s="25"/>
      <c r="G203" s="24"/>
      <c r="H203" s="496" t="s">
        <v>202</v>
      </c>
      <c r="I203" s="496"/>
      <c r="J203" s="496"/>
      <c r="K203" s="497"/>
      <c r="L203" s="164" t="s">
        <v>203</v>
      </c>
      <c r="M203" s="174">
        <v>1</v>
      </c>
      <c r="N203" s="175">
        <v>501</v>
      </c>
      <c r="O203" s="165" t="s">
        <v>202</v>
      </c>
      <c r="P203" s="166" t="s">
        <v>5</v>
      </c>
      <c r="Q203" s="156">
        <f>Q204+Q207+Q210</f>
        <v>15357.6</v>
      </c>
      <c r="R203" s="18"/>
    </row>
    <row r="204" spans="1:18" ht="21.75" customHeight="1" x14ac:dyDescent="0.2">
      <c r="A204" s="17"/>
      <c r="B204" s="42"/>
      <c r="C204" s="41"/>
      <c r="D204" s="26"/>
      <c r="E204" s="26"/>
      <c r="F204" s="25"/>
      <c r="G204" s="25"/>
      <c r="H204" s="24"/>
      <c r="I204" s="496" t="s">
        <v>200</v>
      </c>
      <c r="J204" s="496"/>
      <c r="K204" s="497"/>
      <c r="L204" s="164" t="s">
        <v>201</v>
      </c>
      <c r="M204" s="174">
        <v>1</v>
      </c>
      <c r="N204" s="175">
        <v>501</v>
      </c>
      <c r="O204" s="165" t="s">
        <v>200</v>
      </c>
      <c r="P204" s="166" t="s">
        <v>5</v>
      </c>
      <c r="Q204" s="156">
        <f>Q205</f>
        <v>11900</v>
      </c>
      <c r="R204" s="18"/>
    </row>
    <row r="205" spans="1:18" ht="21.75" customHeight="1" x14ac:dyDescent="0.2">
      <c r="A205" s="17"/>
      <c r="B205" s="42"/>
      <c r="C205" s="41"/>
      <c r="D205" s="26"/>
      <c r="E205" s="26"/>
      <c r="F205" s="25"/>
      <c r="G205" s="25"/>
      <c r="H205" s="25"/>
      <c r="I205" s="24"/>
      <c r="J205" s="501" t="s">
        <v>26</v>
      </c>
      <c r="K205" s="502"/>
      <c r="L205" s="164" t="s">
        <v>25</v>
      </c>
      <c r="M205" s="174">
        <v>1</v>
      </c>
      <c r="N205" s="175">
        <v>501</v>
      </c>
      <c r="O205" s="165" t="s">
        <v>200</v>
      </c>
      <c r="P205" s="166">
        <v>200</v>
      </c>
      <c r="Q205" s="156">
        <f>Q206</f>
        <v>11900</v>
      </c>
      <c r="R205" s="18"/>
    </row>
    <row r="206" spans="1:18" ht="21.75" customHeight="1" x14ac:dyDescent="0.2">
      <c r="A206" s="17"/>
      <c r="B206" s="42"/>
      <c r="C206" s="41"/>
      <c r="D206" s="26"/>
      <c r="E206" s="26"/>
      <c r="F206" s="25"/>
      <c r="G206" s="25"/>
      <c r="H206" s="25"/>
      <c r="I206" s="25"/>
      <c r="J206" s="29"/>
      <c r="K206" s="28" t="s">
        <v>24</v>
      </c>
      <c r="L206" s="164" t="s">
        <v>23</v>
      </c>
      <c r="M206" s="174">
        <v>1</v>
      </c>
      <c r="N206" s="175">
        <v>501</v>
      </c>
      <c r="O206" s="165" t="s">
        <v>200</v>
      </c>
      <c r="P206" s="166">
        <v>240</v>
      </c>
      <c r="Q206" s="156">
        <v>11900</v>
      </c>
      <c r="R206" s="18"/>
    </row>
    <row r="207" spans="1:18" ht="32.25" customHeight="1" x14ac:dyDescent="0.2">
      <c r="A207" s="17"/>
      <c r="B207" s="42"/>
      <c r="C207" s="41"/>
      <c r="D207" s="26"/>
      <c r="E207" s="26"/>
      <c r="F207" s="25"/>
      <c r="G207" s="25"/>
      <c r="H207" s="24"/>
      <c r="I207" s="496" t="s">
        <v>198</v>
      </c>
      <c r="J207" s="496"/>
      <c r="K207" s="497"/>
      <c r="L207" s="164" t="s">
        <v>199</v>
      </c>
      <c r="M207" s="174">
        <v>1</v>
      </c>
      <c r="N207" s="175">
        <v>501</v>
      </c>
      <c r="O207" s="165" t="s">
        <v>198</v>
      </c>
      <c r="P207" s="166" t="s">
        <v>5</v>
      </c>
      <c r="Q207" s="156">
        <f>Q208</f>
        <v>3457.6</v>
      </c>
      <c r="R207" s="18"/>
    </row>
    <row r="208" spans="1:18" ht="21.75" customHeight="1" x14ac:dyDescent="0.2">
      <c r="A208" s="17"/>
      <c r="B208" s="42"/>
      <c r="C208" s="41"/>
      <c r="D208" s="26"/>
      <c r="E208" s="26"/>
      <c r="F208" s="25"/>
      <c r="G208" s="25"/>
      <c r="H208" s="25"/>
      <c r="I208" s="24"/>
      <c r="J208" s="501" t="s">
        <v>26</v>
      </c>
      <c r="K208" s="502"/>
      <c r="L208" s="164" t="s">
        <v>25</v>
      </c>
      <c r="M208" s="174">
        <v>1</v>
      </c>
      <c r="N208" s="175">
        <v>501</v>
      </c>
      <c r="O208" s="165" t="s">
        <v>198</v>
      </c>
      <c r="P208" s="166">
        <v>200</v>
      </c>
      <c r="Q208" s="156">
        <f>Q209</f>
        <v>3457.6</v>
      </c>
      <c r="R208" s="18"/>
    </row>
    <row r="209" spans="1:22" ht="21.75" customHeight="1" x14ac:dyDescent="0.2">
      <c r="A209" s="17"/>
      <c r="B209" s="42"/>
      <c r="C209" s="41"/>
      <c r="D209" s="26"/>
      <c r="E209" s="26"/>
      <c r="F209" s="25"/>
      <c r="G209" s="25"/>
      <c r="H209" s="25"/>
      <c r="I209" s="25"/>
      <c r="J209" s="29"/>
      <c r="K209" s="28" t="s">
        <v>24</v>
      </c>
      <c r="L209" s="164" t="s">
        <v>23</v>
      </c>
      <c r="M209" s="174">
        <v>1</v>
      </c>
      <c r="N209" s="175">
        <v>501</v>
      </c>
      <c r="O209" s="165" t="s">
        <v>198</v>
      </c>
      <c r="P209" s="166">
        <v>240</v>
      </c>
      <c r="Q209" s="156">
        <v>3457.6</v>
      </c>
      <c r="R209" s="18"/>
    </row>
    <row r="210" spans="1:22" ht="12.75" hidden="1" customHeight="1" x14ac:dyDescent="0.2">
      <c r="A210" s="17"/>
      <c r="B210" s="42"/>
      <c r="C210" s="41"/>
      <c r="D210" s="26"/>
      <c r="E210" s="26"/>
      <c r="F210" s="25"/>
      <c r="G210" s="25"/>
      <c r="H210" s="24"/>
      <c r="I210" s="496" t="s">
        <v>197</v>
      </c>
      <c r="J210" s="496"/>
      <c r="K210" s="497"/>
      <c r="L210" s="212" t="s">
        <v>693</v>
      </c>
      <c r="M210" s="174">
        <v>1</v>
      </c>
      <c r="N210" s="175">
        <v>501</v>
      </c>
      <c r="O210" s="165" t="s">
        <v>197</v>
      </c>
      <c r="P210" s="166" t="s">
        <v>5</v>
      </c>
      <c r="Q210" s="156">
        <f>Q211</f>
        <v>0</v>
      </c>
      <c r="R210" s="18"/>
    </row>
    <row r="211" spans="1:22" ht="21.75" hidden="1" customHeight="1" x14ac:dyDescent="0.2">
      <c r="A211" s="17"/>
      <c r="B211" s="42"/>
      <c r="C211" s="41"/>
      <c r="D211" s="26"/>
      <c r="E211" s="26"/>
      <c r="F211" s="25"/>
      <c r="G211" s="25"/>
      <c r="H211" s="25"/>
      <c r="I211" s="24"/>
      <c r="J211" s="501" t="s">
        <v>26</v>
      </c>
      <c r="K211" s="502"/>
      <c r="L211" s="164" t="s">
        <v>25</v>
      </c>
      <c r="M211" s="174">
        <v>1</v>
      </c>
      <c r="N211" s="175">
        <v>501</v>
      </c>
      <c r="O211" s="165" t="s">
        <v>197</v>
      </c>
      <c r="P211" s="166">
        <v>200</v>
      </c>
      <c r="Q211" s="156">
        <f>Q212</f>
        <v>0</v>
      </c>
      <c r="R211" s="18"/>
    </row>
    <row r="212" spans="1:22" ht="21.75" hidden="1" customHeight="1" x14ac:dyDescent="0.2">
      <c r="A212" s="17"/>
      <c r="B212" s="42"/>
      <c r="C212" s="41"/>
      <c r="D212" s="26"/>
      <c r="E212" s="26"/>
      <c r="F212" s="25"/>
      <c r="G212" s="25"/>
      <c r="H212" s="25"/>
      <c r="I212" s="25"/>
      <c r="J212" s="29"/>
      <c r="K212" s="28" t="s">
        <v>24</v>
      </c>
      <c r="L212" s="164" t="s">
        <v>23</v>
      </c>
      <c r="M212" s="174">
        <v>1</v>
      </c>
      <c r="N212" s="175">
        <v>501</v>
      </c>
      <c r="O212" s="165" t="s">
        <v>197</v>
      </c>
      <c r="P212" s="166">
        <v>240</v>
      </c>
      <c r="Q212" s="156"/>
      <c r="R212" s="18"/>
    </row>
    <row r="213" spans="1:22" ht="32.25" customHeight="1" x14ac:dyDescent="0.2">
      <c r="A213" s="17"/>
      <c r="B213" s="42"/>
      <c r="C213" s="41"/>
      <c r="D213" s="26"/>
      <c r="E213" s="27"/>
      <c r="F213" s="496" t="s">
        <v>161</v>
      </c>
      <c r="G213" s="496"/>
      <c r="H213" s="496"/>
      <c r="I213" s="496"/>
      <c r="J213" s="496"/>
      <c r="K213" s="497"/>
      <c r="L213" s="164" t="s">
        <v>162</v>
      </c>
      <c r="M213" s="174">
        <v>1</v>
      </c>
      <c r="N213" s="175">
        <v>501</v>
      </c>
      <c r="O213" s="165" t="s">
        <v>161</v>
      </c>
      <c r="P213" s="166" t="s">
        <v>5</v>
      </c>
      <c r="Q213" s="156">
        <f>Q214</f>
        <v>2509.2600000000002</v>
      </c>
      <c r="R213" s="18"/>
    </row>
    <row r="214" spans="1:22" ht="21.75" customHeight="1" x14ac:dyDescent="0.2">
      <c r="A214" s="17"/>
      <c r="B214" s="42"/>
      <c r="C214" s="41"/>
      <c r="D214" s="26"/>
      <c r="E214" s="26"/>
      <c r="F214" s="24"/>
      <c r="G214" s="496" t="s">
        <v>195</v>
      </c>
      <c r="H214" s="496"/>
      <c r="I214" s="496"/>
      <c r="J214" s="496"/>
      <c r="K214" s="497"/>
      <c r="L214" s="164" t="s">
        <v>196</v>
      </c>
      <c r="M214" s="174">
        <v>1</v>
      </c>
      <c r="N214" s="175">
        <v>501</v>
      </c>
      <c r="O214" s="165" t="s">
        <v>195</v>
      </c>
      <c r="P214" s="166" t="s">
        <v>5</v>
      </c>
      <c r="Q214" s="156">
        <f>Q215</f>
        <v>2509.2600000000002</v>
      </c>
      <c r="R214" s="18"/>
    </row>
    <row r="215" spans="1:22" ht="21.75" customHeight="1" x14ac:dyDescent="0.2">
      <c r="A215" s="17"/>
      <c r="B215" s="42"/>
      <c r="C215" s="41"/>
      <c r="D215" s="26"/>
      <c r="E215" s="26"/>
      <c r="F215" s="25"/>
      <c r="G215" s="24"/>
      <c r="H215" s="496" t="s">
        <v>193</v>
      </c>
      <c r="I215" s="496"/>
      <c r="J215" s="496"/>
      <c r="K215" s="497"/>
      <c r="L215" s="164" t="s">
        <v>194</v>
      </c>
      <c r="M215" s="174">
        <v>1</v>
      </c>
      <c r="N215" s="175">
        <v>501</v>
      </c>
      <c r="O215" s="165" t="s">
        <v>193</v>
      </c>
      <c r="P215" s="166" t="s">
        <v>5</v>
      </c>
      <c r="Q215" s="156">
        <f>Q216</f>
        <v>2509.2600000000002</v>
      </c>
      <c r="R215" s="18"/>
    </row>
    <row r="216" spans="1:22" ht="12.75" customHeight="1" x14ac:dyDescent="0.2">
      <c r="A216" s="17"/>
      <c r="B216" s="42"/>
      <c r="C216" s="41"/>
      <c r="D216" s="26"/>
      <c r="E216" s="26"/>
      <c r="F216" s="25"/>
      <c r="G216" s="25"/>
      <c r="H216" s="24"/>
      <c r="I216" s="496" t="s">
        <v>189</v>
      </c>
      <c r="J216" s="496"/>
      <c r="K216" s="497"/>
      <c r="L216" s="164" t="s">
        <v>192</v>
      </c>
      <c r="M216" s="174">
        <v>1</v>
      </c>
      <c r="N216" s="175">
        <v>501</v>
      </c>
      <c r="O216" s="165" t="s">
        <v>189</v>
      </c>
      <c r="P216" s="166" t="s">
        <v>5</v>
      </c>
      <c r="Q216" s="156">
        <f>Q217</f>
        <v>2509.2600000000002</v>
      </c>
      <c r="R216" s="18"/>
    </row>
    <row r="217" spans="1:22" ht="12.75" customHeight="1" x14ac:dyDescent="0.2">
      <c r="A217" s="17"/>
      <c r="B217" s="42"/>
      <c r="C217" s="41"/>
      <c r="D217" s="26"/>
      <c r="E217" s="26"/>
      <c r="F217" s="25"/>
      <c r="G217" s="25"/>
      <c r="H217" s="25"/>
      <c r="I217" s="24"/>
      <c r="J217" s="501" t="s">
        <v>42</v>
      </c>
      <c r="K217" s="502"/>
      <c r="L217" s="164" t="s">
        <v>41</v>
      </c>
      <c r="M217" s="174">
        <v>1</v>
      </c>
      <c r="N217" s="175">
        <v>501</v>
      </c>
      <c r="O217" s="165" t="s">
        <v>189</v>
      </c>
      <c r="P217" s="166">
        <v>800</v>
      </c>
      <c r="Q217" s="156">
        <f>Q218</f>
        <v>2509.2600000000002</v>
      </c>
      <c r="R217" s="18"/>
    </row>
    <row r="218" spans="1:22" ht="32.25" customHeight="1" x14ac:dyDescent="0.2">
      <c r="A218" s="17"/>
      <c r="B218" s="42"/>
      <c r="C218" s="41"/>
      <c r="D218" s="26"/>
      <c r="E218" s="26"/>
      <c r="F218" s="25"/>
      <c r="G218" s="25"/>
      <c r="H218" s="25"/>
      <c r="I218" s="25"/>
      <c r="J218" s="29"/>
      <c r="K218" s="28" t="s">
        <v>191</v>
      </c>
      <c r="L218" s="164" t="s">
        <v>190</v>
      </c>
      <c r="M218" s="174">
        <v>1</v>
      </c>
      <c r="N218" s="175">
        <v>501</v>
      </c>
      <c r="O218" s="165" t="s">
        <v>189</v>
      </c>
      <c r="P218" s="166">
        <v>810</v>
      </c>
      <c r="Q218" s="156">
        <v>2509.2600000000002</v>
      </c>
      <c r="R218" s="18"/>
    </row>
    <row r="219" spans="1:22" ht="12.75" customHeight="1" x14ac:dyDescent="0.2">
      <c r="A219" s="17"/>
      <c r="B219" s="42"/>
      <c r="C219" s="41"/>
      <c r="D219" s="27"/>
      <c r="E219" s="494">
        <v>503</v>
      </c>
      <c r="F219" s="494"/>
      <c r="G219" s="494"/>
      <c r="H219" s="494"/>
      <c r="I219" s="494"/>
      <c r="J219" s="494"/>
      <c r="K219" s="495"/>
      <c r="L219" s="164" t="s">
        <v>176</v>
      </c>
      <c r="M219" s="174">
        <v>1</v>
      </c>
      <c r="N219" s="175">
        <v>503</v>
      </c>
      <c r="O219" s="165" t="s">
        <v>5</v>
      </c>
      <c r="P219" s="166" t="s">
        <v>5</v>
      </c>
      <c r="Q219" s="156">
        <f>Q220+Q232+Q269</f>
        <v>38402.58</v>
      </c>
      <c r="R219" s="18"/>
      <c r="V219" s="209"/>
    </row>
    <row r="220" spans="1:22" ht="32.25" customHeight="1" x14ac:dyDescent="0.2">
      <c r="A220" s="17"/>
      <c r="B220" s="42"/>
      <c r="C220" s="41"/>
      <c r="D220" s="26"/>
      <c r="E220" s="27"/>
      <c r="F220" s="496" t="s">
        <v>174</v>
      </c>
      <c r="G220" s="496"/>
      <c r="H220" s="496"/>
      <c r="I220" s="496"/>
      <c r="J220" s="496"/>
      <c r="K220" s="497"/>
      <c r="L220" s="164" t="s">
        <v>175</v>
      </c>
      <c r="M220" s="174">
        <v>1</v>
      </c>
      <c r="N220" s="175">
        <v>503</v>
      </c>
      <c r="O220" s="165" t="s">
        <v>174</v>
      </c>
      <c r="P220" s="166" t="s">
        <v>5</v>
      </c>
      <c r="Q220" s="156">
        <f>Q221+Q228</f>
        <v>7000</v>
      </c>
      <c r="R220" s="18"/>
      <c r="S220" s="416"/>
    </row>
    <row r="221" spans="1:22" ht="21.75" hidden="1" customHeight="1" x14ac:dyDescent="0.2">
      <c r="A221" s="17"/>
      <c r="B221" s="42"/>
      <c r="C221" s="41"/>
      <c r="D221" s="26"/>
      <c r="E221" s="26"/>
      <c r="F221" s="25"/>
      <c r="G221" s="24"/>
      <c r="H221" s="496" t="s">
        <v>172</v>
      </c>
      <c r="I221" s="496"/>
      <c r="J221" s="496"/>
      <c r="K221" s="497"/>
      <c r="L221" s="164" t="s">
        <v>173</v>
      </c>
      <c r="M221" s="174">
        <v>1</v>
      </c>
      <c r="N221" s="175">
        <v>503</v>
      </c>
      <c r="O221" s="165" t="s">
        <v>172</v>
      </c>
      <c r="P221" s="166" t="s">
        <v>5</v>
      </c>
      <c r="Q221" s="156">
        <f>Q222+Q225</f>
        <v>0</v>
      </c>
      <c r="R221" s="18"/>
    </row>
    <row r="222" spans="1:22" ht="12.75" hidden="1" customHeight="1" x14ac:dyDescent="0.2">
      <c r="A222" s="17"/>
      <c r="B222" s="42"/>
      <c r="C222" s="41"/>
      <c r="D222" s="26"/>
      <c r="E222" s="26"/>
      <c r="F222" s="25"/>
      <c r="G222" s="25"/>
      <c r="H222" s="24"/>
      <c r="I222" s="496" t="s">
        <v>170</v>
      </c>
      <c r="J222" s="496"/>
      <c r="K222" s="497"/>
      <c r="L222" s="164" t="s">
        <v>171</v>
      </c>
      <c r="M222" s="174">
        <v>1</v>
      </c>
      <c r="N222" s="175">
        <v>503</v>
      </c>
      <c r="O222" s="165" t="s">
        <v>170</v>
      </c>
      <c r="P222" s="166" t="s">
        <v>5</v>
      </c>
      <c r="Q222" s="156">
        <f>Q223</f>
        <v>0</v>
      </c>
      <c r="R222" s="18"/>
    </row>
    <row r="223" spans="1:22" ht="21.75" hidden="1" customHeight="1" x14ac:dyDescent="0.2">
      <c r="A223" s="17"/>
      <c r="B223" s="42"/>
      <c r="C223" s="41"/>
      <c r="D223" s="26"/>
      <c r="E223" s="26"/>
      <c r="F223" s="25"/>
      <c r="G223" s="25"/>
      <c r="H223" s="25"/>
      <c r="I223" s="24"/>
      <c r="J223" s="501" t="s">
        <v>26</v>
      </c>
      <c r="K223" s="502"/>
      <c r="L223" s="164" t="s">
        <v>25</v>
      </c>
      <c r="M223" s="174">
        <v>1</v>
      </c>
      <c r="N223" s="175">
        <v>503</v>
      </c>
      <c r="O223" s="165" t="s">
        <v>170</v>
      </c>
      <c r="P223" s="166">
        <v>200</v>
      </c>
      <c r="Q223" s="156">
        <f>Q224</f>
        <v>0</v>
      </c>
      <c r="R223" s="18"/>
    </row>
    <row r="224" spans="1:22" ht="21.75" hidden="1" customHeight="1" x14ac:dyDescent="0.2">
      <c r="A224" s="17"/>
      <c r="B224" s="42"/>
      <c r="C224" s="41"/>
      <c r="D224" s="26"/>
      <c r="E224" s="26"/>
      <c r="F224" s="25"/>
      <c r="G224" s="25"/>
      <c r="H224" s="25"/>
      <c r="I224" s="25"/>
      <c r="J224" s="29"/>
      <c r="K224" s="28" t="s">
        <v>24</v>
      </c>
      <c r="L224" s="164" t="s">
        <v>23</v>
      </c>
      <c r="M224" s="174">
        <v>1</v>
      </c>
      <c r="N224" s="175">
        <v>503</v>
      </c>
      <c r="O224" s="165" t="s">
        <v>170</v>
      </c>
      <c r="P224" s="166">
        <v>240</v>
      </c>
      <c r="Q224" s="156"/>
      <c r="R224" s="18"/>
    </row>
    <row r="225" spans="1:19" ht="42.75" hidden="1" customHeight="1" x14ac:dyDescent="0.2">
      <c r="A225" s="17"/>
      <c r="B225" s="42"/>
      <c r="C225" s="41"/>
      <c r="D225" s="26"/>
      <c r="E225" s="26"/>
      <c r="F225" s="25"/>
      <c r="G225" s="25"/>
      <c r="H225" s="24"/>
      <c r="I225" s="496" t="s">
        <v>169</v>
      </c>
      <c r="J225" s="496"/>
      <c r="K225" s="497"/>
      <c r="L225" s="164" t="s">
        <v>49</v>
      </c>
      <c r="M225" s="174">
        <v>1</v>
      </c>
      <c r="N225" s="175">
        <v>503</v>
      </c>
      <c r="O225" s="165" t="s">
        <v>169</v>
      </c>
      <c r="P225" s="166" t="s">
        <v>5</v>
      </c>
      <c r="Q225" s="156">
        <f>Q226</f>
        <v>0</v>
      </c>
      <c r="R225" s="18"/>
    </row>
    <row r="226" spans="1:19" ht="21.75" hidden="1" customHeight="1" x14ac:dyDescent="0.2">
      <c r="A226" s="17"/>
      <c r="B226" s="42"/>
      <c r="C226" s="41"/>
      <c r="D226" s="26"/>
      <c r="E226" s="26"/>
      <c r="F226" s="25"/>
      <c r="G226" s="25"/>
      <c r="H226" s="25"/>
      <c r="I226" s="24"/>
      <c r="J226" s="501" t="s">
        <v>26</v>
      </c>
      <c r="K226" s="502"/>
      <c r="L226" s="164" t="s">
        <v>25</v>
      </c>
      <c r="M226" s="174">
        <v>1</v>
      </c>
      <c r="N226" s="175">
        <v>503</v>
      </c>
      <c r="O226" s="165" t="s">
        <v>169</v>
      </c>
      <c r="P226" s="166">
        <v>200</v>
      </c>
      <c r="Q226" s="156">
        <f>Q227</f>
        <v>0</v>
      </c>
      <c r="R226" s="18"/>
    </row>
    <row r="227" spans="1:19" ht="21.75" hidden="1" customHeight="1" x14ac:dyDescent="0.2">
      <c r="A227" s="17"/>
      <c r="B227" s="42"/>
      <c r="C227" s="41"/>
      <c r="D227" s="26"/>
      <c r="E227" s="26"/>
      <c r="F227" s="25"/>
      <c r="G227" s="25"/>
      <c r="H227" s="25"/>
      <c r="I227" s="25"/>
      <c r="J227" s="29"/>
      <c r="K227" s="28" t="s">
        <v>24</v>
      </c>
      <c r="L227" s="164" t="s">
        <v>23</v>
      </c>
      <c r="M227" s="174">
        <v>1</v>
      </c>
      <c r="N227" s="175">
        <v>503</v>
      </c>
      <c r="O227" s="165" t="s">
        <v>169</v>
      </c>
      <c r="P227" s="166">
        <v>240</v>
      </c>
      <c r="Q227" s="156"/>
      <c r="R227" s="18"/>
    </row>
    <row r="228" spans="1:19" ht="12.75" customHeight="1" x14ac:dyDescent="0.2">
      <c r="A228" s="17"/>
      <c r="B228" s="42"/>
      <c r="C228" s="41"/>
      <c r="D228" s="26"/>
      <c r="E228" s="26"/>
      <c r="F228" s="25"/>
      <c r="G228" s="24"/>
      <c r="H228" s="496" t="s">
        <v>167</v>
      </c>
      <c r="I228" s="496"/>
      <c r="J228" s="496"/>
      <c r="K228" s="497"/>
      <c r="L228" s="164" t="s">
        <v>168</v>
      </c>
      <c r="M228" s="174">
        <v>1</v>
      </c>
      <c r="N228" s="175">
        <v>503</v>
      </c>
      <c r="O228" s="165" t="s">
        <v>167</v>
      </c>
      <c r="P228" s="166" t="s">
        <v>5</v>
      </c>
      <c r="Q228" s="156">
        <f>Q229</f>
        <v>7000</v>
      </c>
      <c r="R228" s="18"/>
    </row>
    <row r="229" spans="1:19" ht="21.75" customHeight="1" x14ac:dyDescent="0.2">
      <c r="A229" s="17"/>
      <c r="B229" s="42"/>
      <c r="C229" s="41"/>
      <c r="D229" s="26"/>
      <c r="E229" s="26"/>
      <c r="F229" s="25"/>
      <c r="G229" s="25"/>
      <c r="H229" s="24"/>
      <c r="I229" s="496" t="s">
        <v>163</v>
      </c>
      <c r="J229" s="496"/>
      <c r="K229" s="497"/>
      <c r="L229" s="164" t="s">
        <v>166</v>
      </c>
      <c r="M229" s="174">
        <v>1</v>
      </c>
      <c r="N229" s="175">
        <v>503</v>
      </c>
      <c r="O229" s="165" t="s">
        <v>163</v>
      </c>
      <c r="P229" s="166" t="s">
        <v>5</v>
      </c>
      <c r="Q229" s="156">
        <f>Q230</f>
        <v>7000</v>
      </c>
      <c r="R229" s="18"/>
    </row>
    <row r="230" spans="1:19" ht="21.75" customHeight="1" x14ac:dyDescent="0.2">
      <c r="A230" s="17"/>
      <c r="B230" s="42"/>
      <c r="C230" s="41"/>
      <c r="D230" s="26"/>
      <c r="E230" s="26"/>
      <c r="F230" s="25"/>
      <c r="G230" s="25"/>
      <c r="H230" s="25"/>
      <c r="I230" s="24"/>
      <c r="J230" s="501" t="s">
        <v>26</v>
      </c>
      <c r="K230" s="502"/>
      <c r="L230" s="164" t="s">
        <v>25</v>
      </c>
      <c r="M230" s="174">
        <v>1</v>
      </c>
      <c r="N230" s="175">
        <v>503</v>
      </c>
      <c r="O230" s="165" t="s">
        <v>163</v>
      </c>
      <c r="P230" s="166">
        <v>200</v>
      </c>
      <c r="Q230" s="156">
        <f>Q231</f>
        <v>7000</v>
      </c>
      <c r="R230" s="18"/>
    </row>
    <row r="231" spans="1:19" ht="21.75" customHeight="1" x14ac:dyDescent="0.2">
      <c r="A231" s="17"/>
      <c r="B231" s="42"/>
      <c r="C231" s="41"/>
      <c r="D231" s="26"/>
      <c r="E231" s="26"/>
      <c r="F231" s="25"/>
      <c r="G231" s="25"/>
      <c r="H231" s="25"/>
      <c r="I231" s="25"/>
      <c r="J231" s="29"/>
      <c r="K231" s="28" t="s">
        <v>24</v>
      </c>
      <c r="L231" s="164" t="s">
        <v>23</v>
      </c>
      <c r="M231" s="174">
        <v>1</v>
      </c>
      <c r="N231" s="175">
        <v>503</v>
      </c>
      <c r="O231" s="165" t="s">
        <v>163</v>
      </c>
      <c r="P231" s="166">
        <v>240</v>
      </c>
      <c r="Q231" s="156">
        <v>7000</v>
      </c>
      <c r="R231" s="18"/>
    </row>
    <row r="232" spans="1:19" ht="32.25" customHeight="1" x14ac:dyDescent="0.2">
      <c r="A232" s="17"/>
      <c r="B232" s="42"/>
      <c r="C232" s="41"/>
      <c r="D232" s="26"/>
      <c r="E232" s="27"/>
      <c r="F232" s="496" t="s">
        <v>161</v>
      </c>
      <c r="G232" s="496"/>
      <c r="H232" s="496"/>
      <c r="I232" s="496"/>
      <c r="J232" s="496"/>
      <c r="K232" s="497"/>
      <c r="L232" s="164" t="s">
        <v>162</v>
      </c>
      <c r="M232" s="174">
        <v>1</v>
      </c>
      <c r="N232" s="175">
        <v>503</v>
      </c>
      <c r="O232" s="165" t="s">
        <v>161</v>
      </c>
      <c r="P232" s="166" t="s">
        <v>5</v>
      </c>
      <c r="Q232" s="156">
        <f>Q250+Q233</f>
        <v>31402.58</v>
      </c>
      <c r="R232" s="18"/>
      <c r="S232" s="416"/>
    </row>
    <row r="233" spans="1:19" ht="32.25" customHeight="1" x14ac:dyDescent="0.2">
      <c r="A233" s="17"/>
      <c r="B233" s="419"/>
      <c r="C233" s="41"/>
      <c r="D233" s="420"/>
      <c r="E233" s="421"/>
      <c r="F233" s="423"/>
      <c r="G233" s="422"/>
      <c r="H233" s="422"/>
      <c r="I233" s="422"/>
      <c r="J233" s="422"/>
      <c r="K233" s="423"/>
      <c r="L233" s="400" t="s">
        <v>160</v>
      </c>
      <c r="M233" s="174">
        <v>1</v>
      </c>
      <c r="N233" s="175">
        <v>503</v>
      </c>
      <c r="O233" s="165">
        <v>1210000000</v>
      </c>
      <c r="P233" s="166"/>
      <c r="Q233" s="156">
        <f>Q234+Q238+Q242+Q246</f>
        <v>10440</v>
      </c>
      <c r="R233" s="18"/>
      <c r="S233" s="416"/>
    </row>
    <row r="234" spans="1:19" ht="21.75" customHeight="1" x14ac:dyDescent="0.2">
      <c r="A234" s="17"/>
      <c r="B234" s="390"/>
      <c r="C234" s="41"/>
      <c r="D234" s="391"/>
      <c r="E234" s="391"/>
      <c r="F234" s="394"/>
      <c r="G234" s="393"/>
      <c r="H234" s="393"/>
      <c r="I234" s="393"/>
      <c r="J234" s="395"/>
      <c r="K234" s="396"/>
      <c r="L234" s="212" t="s">
        <v>135</v>
      </c>
      <c r="M234" s="174">
        <v>1</v>
      </c>
      <c r="N234" s="175">
        <v>503</v>
      </c>
      <c r="O234" s="207">
        <v>1210300000</v>
      </c>
      <c r="P234" s="282" t="s">
        <v>5</v>
      </c>
      <c r="Q234" s="156">
        <f>Q235</f>
        <v>6000</v>
      </c>
      <c r="R234" s="18"/>
    </row>
    <row r="235" spans="1:19" ht="21.75" customHeight="1" x14ac:dyDescent="0.2">
      <c r="A235" s="17"/>
      <c r="B235" s="390"/>
      <c r="C235" s="41"/>
      <c r="D235" s="391"/>
      <c r="E235" s="391"/>
      <c r="F235" s="394"/>
      <c r="G235" s="393"/>
      <c r="H235" s="393"/>
      <c r="I235" s="393"/>
      <c r="J235" s="395"/>
      <c r="K235" s="396"/>
      <c r="L235" s="212" t="s">
        <v>133</v>
      </c>
      <c r="M235" s="174">
        <v>1</v>
      </c>
      <c r="N235" s="175">
        <v>503</v>
      </c>
      <c r="O235" s="207">
        <v>1210305590</v>
      </c>
      <c r="P235" s="282" t="s">
        <v>5</v>
      </c>
      <c r="Q235" s="156">
        <f>Q236</f>
        <v>6000</v>
      </c>
      <c r="R235" s="18"/>
    </row>
    <row r="236" spans="1:19" ht="21.75" customHeight="1" x14ac:dyDescent="0.2">
      <c r="A236" s="17"/>
      <c r="B236" s="390"/>
      <c r="C236" s="41"/>
      <c r="D236" s="391"/>
      <c r="E236" s="391"/>
      <c r="F236" s="394"/>
      <c r="G236" s="393"/>
      <c r="H236" s="393"/>
      <c r="I236" s="393"/>
      <c r="J236" s="395"/>
      <c r="K236" s="396"/>
      <c r="L236" s="212" t="s">
        <v>55</v>
      </c>
      <c r="M236" s="174">
        <v>1</v>
      </c>
      <c r="N236" s="175">
        <v>503</v>
      </c>
      <c r="O236" s="207">
        <v>1210305590</v>
      </c>
      <c r="P236" s="282">
        <v>600</v>
      </c>
      <c r="Q236" s="156">
        <f>Q237</f>
        <v>6000</v>
      </c>
      <c r="R236" s="18"/>
    </row>
    <row r="237" spans="1:19" ht="21.75" customHeight="1" x14ac:dyDescent="0.2">
      <c r="A237" s="17"/>
      <c r="B237" s="390"/>
      <c r="C237" s="41"/>
      <c r="D237" s="391"/>
      <c r="E237" s="391"/>
      <c r="F237" s="394"/>
      <c r="G237" s="393"/>
      <c r="H237" s="393"/>
      <c r="I237" s="393"/>
      <c r="J237" s="395"/>
      <c r="K237" s="396"/>
      <c r="L237" s="212" t="s">
        <v>53</v>
      </c>
      <c r="M237" s="174">
        <v>1</v>
      </c>
      <c r="N237" s="175">
        <v>503</v>
      </c>
      <c r="O237" s="207">
        <v>1210305590</v>
      </c>
      <c r="P237" s="282">
        <v>610</v>
      </c>
      <c r="Q237" s="156">
        <v>6000</v>
      </c>
      <c r="R237" s="18"/>
    </row>
    <row r="238" spans="1:19" ht="21.75" customHeight="1" x14ac:dyDescent="0.2">
      <c r="A238" s="17"/>
      <c r="B238" s="390"/>
      <c r="C238" s="41"/>
      <c r="D238" s="391"/>
      <c r="E238" s="391"/>
      <c r="F238" s="394"/>
      <c r="G238" s="393"/>
      <c r="H238" s="393"/>
      <c r="I238" s="393"/>
      <c r="J238" s="395"/>
      <c r="K238" s="396"/>
      <c r="L238" s="212" t="s">
        <v>131</v>
      </c>
      <c r="M238" s="174">
        <v>1</v>
      </c>
      <c r="N238" s="175">
        <v>503</v>
      </c>
      <c r="O238" s="207">
        <v>1210400000</v>
      </c>
      <c r="P238" s="282" t="s">
        <v>5</v>
      </c>
      <c r="Q238" s="156">
        <f>Q239</f>
        <v>40</v>
      </c>
      <c r="R238" s="18"/>
    </row>
    <row r="239" spans="1:19" ht="21.75" customHeight="1" x14ac:dyDescent="0.2">
      <c r="A239" s="17"/>
      <c r="B239" s="390"/>
      <c r="C239" s="41"/>
      <c r="D239" s="391"/>
      <c r="E239" s="391"/>
      <c r="F239" s="394"/>
      <c r="G239" s="393"/>
      <c r="H239" s="393"/>
      <c r="I239" s="393"/>
      <c r="J239" s="395"/>
      <c r="K239" s="396"/>
      <c r="L239" s="212" t="s">
        <v>129</v>
      </c>
      <c r="M239" s="174">
        <v>1</v>
      </c>
      <c r="N239" s="175">
        <v>503</v>
      </c>
      <c r="O239" s="207">
        <v>1210400100</v>
      </c>
      <c r="P239" s="282" t="s">
        <v>5</v>
      </c>
      <c r="Q239" s="156">
        <f>Q240</f>
        <v>40</v>
      </c>
      <c r="R239" s="18"/>
    </row>
    <row r="240" spans="1:19" ht="21.75" customHeight="1" x14ac:dyDescent="0.2">
      <c r="A240" s="17"/>
      <c r="B240" s="390"/>
      <c r="C240" s="41"/>
      <c r="D240" s="391"/>
      <c r="E240" s="391"/>
      <c r="F240" s="394"/>
      <c r="G240" s="393"/>
      <c r="H240" s="393"/>
      <c r="I240" s="393"/>
      <c r="J240" s="395"/>
      <c r="K240" s="396"/>
      <c r="L240" s="212" t="s">
        <v>25</v>
      </c>
      <c r="M240" s="174">
        <v>1</v>
      </c>
      <c r="N240" s="175">
        <v>503</v>
      </c>
      <c r="O240" s="207">
        <v>1210400100</v>
      </c>
      <c r="P240" s="282">
        <v>200</v>
      </c>
      <c r="Q240" s="156">
        <f>Q241</f>
        <v>40</v>
      </c>
      <c r="R240" s="18"/>
    </row>
    <row r="241" spans="1:18" ht="21.75" customHeight="1" x14ac:dyDescent="0.2">
      <c r="A241" s="17"/>
      <c r="B241" s="390"/>
      <c r="C241" s="41"/>
      <c r="D241" s="391"/>
      <c r="E241" s="391"/>
      <c r="F241" s="394"/>
      <c r="G241" s="393"/>
      <c r="H241" s="393"/>
      <c r="I241" s="393"/>
      <c r="J241" s="395"/>
      <c r="K241" s="396"/>
      <c r="L241" s="212" t="s">
        <v>23</v>
      </c>
      <c r="M241" s="174">
        <v>1</v>
      </c>
      <c r="N241" s="175">
        <v>503</v>
      </c>
      <c r="O241" s="207">
        <v>1210400100</v>
      </c>
      <c r="P241" s="282">
        <v>240</v>
      </c>
      <c r="Q241" s="156">
        <v>40</v>
      </c>
      <c r="R241" s="18"/>
    </row>
    <row r="242" spans="1:18" ht="21.75" customHeight="1" x14ac:dyDescent="0.2">
      <c r="A242" s="17"/>
      <c r="B242" s="419"/>
      <c r="C242" s="41"/>
      <c r="D242" s="420"/>
      <c r="E242" s="420"/>
      <c r="F242" s="423"/>
      <c r="G242" s="422"/>
      <c r="H242" s="422"/>
      <c r="I242" s="422"/>
      <c r="J242" s="424"/>
      <c r="K242" s="425"/>
      <c r="L242" s="212" t="s">
        <v>875</v>
      </c>
      <c r="M242" s="174">
        <v>1</v>
      </c>
      <c r="N242" s="175">
        <v>503</v>
      </c>
      <c r="O242" s="207">
        <v>1210600000</v>
      </c>
      <c r="P242" s="282"/>
      <c r="Q242" s="156">
        <f>Q243</f>
        <v>3300</v>
      </c>
      <c r="R242" s="18"/>
    </row>
    <row r="243" spans="1:18" ht="21.75" customHeight="1" x14ac:dyDescent="0.2">
      <c r="A243" s="17"/>
      <c r="B243" s="419"/>
      <c r="C243" s="41"/>
      <c r="D243" s="420"/>
      <c r="E243" s="420"/>
      <c r="F243" s="423"/>
      <c r="G243" s="422"/>
      <c r="H243" s="422"/>
      <c r="I243" s="422"/>
      <c r="J243" s="424"/>
      <c r="K243" s="425"/>
      <c r="L243" s="212" t="s">
        <v>876</v>
      </c>
      <c r="M243" s="174">
        <v>1</v>
      </c>
      <c r="N243" s="175">
        <v>503</v>
      </c>
      <c r="O243" s="207">
        <v>1210600110</v>
      </c>
      <c r="P243" s="282"/>
      <c r="Q243" s="156">
        <f>Q244</f>
        <v>3300</v>
      </c>
      <c r="R243" s="18"/>
    </row>
    <row r="244" spans="1:18" ht="21.75" customHeight="1" x14ac:dyDescent="0.2">
      <c r="A244" s="17"/>
      <c r="B244" s="419"/>
      <c r="C244" s="41"/>
      <c r="D244" s="420"/>
      <c r="E244" s="420"/>
      <c r="F244" s="423"/>
      <c r="G244" s="422"/>
      <c r="H244" s="422"/>
      <c r="I244" s="422"/>
      <c r="J244" s="424"/>
      <c r="K244" s="425"/>
      <c r="L244" s="212" t="s">
        <v>25</v>
      </c>
      <c r="M244" s="174">
        <v>1</v>
      </c>
      <c r="N244" s="175">
        <v>503</v>
      </c>
      <c r="O244" s="207">
        <v>1210600110</v>
      </c>
      <c r="P244" s="282">
        <v>200</v>
      </c>
      <c r="Q244" s="156">
        <f>Q245</f>
        <v>3300</v>
      </c>
      <c r="R244" s="18"/>
    </row>
    <row r="245" spans="1:18" ht="21.75" customHeight="1" x14ac:dyDescent="0.2">
      <c r="A245" s="17"/>
      <c r="B245" s="419"/>
      <c r="C245" s="41"/>
      <c r="D245" s="420"/>
      <c r="E245" s="420"/>
      <c r="F245" s="423"/>
      <c r="G245" s="422"/>
      <c r="H245" s="422"/>
      <c r="I245" s="422"/>
      <c r="J245" s="424"/>
      <c r="K245" s="425"/>
      <c r="L245" s="212" t="s">
        <v>23</v>
      </c>
      <c r="M245" s="174">
        <v>1</v>
      </c>
      <c r="N245" s="175">
        <v>503</v>
      </c>
      <c r="O245" s="207">
        <v>1210600110</v>
      </c>
      <c r="P245" s="282">
        <v>240</v>
      </c>
      <c r="Q245" s="156">
        <v>3300</v>
      </c>
      <c r="R245" s="18"/>
    </row>
    <row r="246" spans="1:18" ht="21.75" customHeight="1" x14ac:dyDescent="0.2">
      <c r="A246" s="17"/>
      <c r="B246" s="419"/>
      <c r="C246" s="41"/>
      <c r="D246" s="420"/>
      <c r="E246" s="420"/>
      <c r="F246" s="423"/>
      <c r="G246" s="422"/>
      <c r="H246" s="422"/>
      <c r="I246" s="422"/>
      <c r="J246" s="424"/>
      <c r="K246" s="425"/>
      <c r="L246" s="212" t="s">
        <v>877</v>
      </c>
      <c r="M246" s="174">
        <v>1</v>
      </c>
      <c r="N246" s="175">
        <v>503</v>
      </c>
      <c r="O246" s="207">
        <v>1210700000</v>
      </c>
      <c r="P246" s="282"/>
      <c r="Q246" s="156">
        <f>Q247</f>
        <v>1100</v>
      </c>
      <c r="R246" s="18"/>
    </row>
    <row r="247" spans="1:18" ht="21.75" customHeight="1" x14ac:dyDescent="0.2">
      <c r="A247" s="17"/>
      <c r="B247" s="419"/>
      <c r="C247" s="41"/>
      <c r="D247" s="420"/>
      <c r="E247" s="420"/>
      <c r="F247" s="423"/>
      <c r="G247" s="422"/>
      <c r="H247" s="422"/>
      <c r="I247" s="422"/>
      <c r="J247" s="424"/>
      <c r="K247" s="425"/>
      <c r="L247" s="212" t="s">
        <v>878</v>
      </c>
      <c r="M247" s="174">
        <v>1</v>
      </c>
      <c r="N247" s="175">
        <v>503</v>
      </c>
      <c r="O247" s="207">
        <v>1210700120</v>
      </c>
      <c r="P247" s="282"/>
      <c r="Q247" s="156">
        <f>Q248</f>
        <v>1100</v>
      </c>
      <c r="R247" s="18"/>
    </row>
    <row r="248" spans="1:18" ht="21.75" customHeight="1" x14ac:dyDescent="0.2">
      <c r="A248" s="17"/>
      <c r="B248" s="419"/>
      <c r="C248" s="41"/>
      <c r="D248" s="420"/>
      <c r="E248" s="420"/>
      <c r="F248" s="423"/>
      <c r="G248" s="422"/>
      <c r="H248" s="422"/>
      <c r="I248" s="422"/>
      <c r="J248" s="424"/>
      <c r="K248" s="425"/>
      <c r="L248" s="212" t="s">
        <v>25</v>
      </c>
      <c r="M248" s="174">
        <v>1</v>
      </c>
      <c r="N248" s="175">
        <v>503</v>
      </c>
      <c r="O248" s="207">
        <v>1210700120</v>
      </c>
      <c r="P248" s="282">
        <v>200</v>
      </c>
      <c r="Q248" s="156">
        <f>Q249</f>
        <v>1100</v>
      </c>
      <c r="R248" s="18"/>
    </row>
    <row r="249" spans="1:18" ht="21.75" customHeight="1" x14ac:dyDescent="0.2">
      <c r="A249" s="17"/>
      <c r="B249" s="419"/>
      <c r="C249" s="41"/>
      <c r="D249" s="420"/>
      <c r="E249" s="420"/>
      <c r="F249" s="423"/>
      <c r="G249" s="422"/>
      <c r="H249" s="422"/>
      <c r="I249" s="422"/>
      <c r="J249" s="424"/>
      <c r="K249" s="425"/>
      <c r="L249" s="212" t="s">
        <v>23</v>
      </c>
      <c r="M249" s="174">
        <v>1</v>
      </c>
      <c r="N249" s="175">
        <v>503</v>
      </c>
      <c r="O249" s="207">
        <v>1210700120</v>
      </c>
      <c r="P249" s="282">
        <v>240</v>
      </c>
      <c r="Q249" s="156">
        <v>1100</v>
      </c>
      <c r="R249" s="18"/>
    </row>
    <row r="250" spans="1:18" ht="21.75" customHeight="1" x14ac:dyDescent="0.2">
      <c r="A250" s="17"/>
      <c r="B250" s="42"/>
      <c r="C250" s="41"/>
      <c r="D250" s="26"/>
      <c r="E250" s="26"/>
      <c r="F250" s="24"/>
      <c r="G250" s="496" t="s">
        <v>144</v>
      </c>
      <c r="H250" s="496"/>
      <c r="I250" s="496"/>
      <c r="J250" s="496"/>
      <c r="K250" s="497"/>
      <c r="L250" s="164" t="s">
        <v>145</v>
      </c>
      <c r="M250" s="174">
        <v>1</v>
      </c>
      <c r="N250" s="175">
        <v>503</v>
      </c>
      <c r="O250" s="165" t="s">
        <v>144</v>
      </c>
      <c r="P250" s="166" t="s">
        <v>5</v>
      </c>
      <c r="Q250" s="156">
        <f>Q252+Q255+Q259</f>
        <v>20962.580000000002</v>
      </c>
      <c r="R250" s="18"/>
    </row>
    <row r="251" spans="1:18" ht="21.75" hidden="1" customHeight="1" x14ac:dyDescent="0.2">
      <c r="A251" s="17"/>
      <c r="B251" s="42"/>
      <c r="C251" s="41"/>
      <c r="D251" s="26"/>
      <c r="E251" s="26"/>
      <c r="F251" s="25"/>
      <c r="G251" s="24"/>
      <c r="H251" s="496" t="s">
        <v>142</v>
      </c>
      <c r="I251" s="496"/>
      <c r="J251" s="496"/>
      <c r="K251" s="497"/>
      <c r="L251" s="164" t="s">
        <v>143</v>
      </c>
      <c r="M251" s="174">
        <v>1</v>
      </c>
      <c r="N251" s="175">
        <v>503</v>
      </c>
      <c r="O251" s="165" t="s">
        <v>142</v>
      </c>
      <c r="P251" s="166" t="s">
        <v>5</v>
      </c>
      <c r="Q251" s="156">
        <f>Q252</f>
        <v>0</v>
      </c>
      <c r="R251" s="18"/>
    </row>
    <row r="252" spans="1:18" ht="32.25" hidden="1" customHeight="1" x14ac:dyDescent="0.2">
      <c r="A252" s="17"/>
      <c r="B252" s="42"/>
      <c r="C252" s="41"/>
      <c r="D252" s="26"/>
      <c r="E252" s="26"/>
      <c r="F252" s="25"/>
      <c r="G252" s="25"/>
      <c r="H252" s="24"/>
      <c r="I252" s="496" t="s">
        <v>140</v>
      </c>
      <c r="J252" s="496"/>
      <c r="K252" s="497"/>
      <c r="L252" s="164" t="s">
        <v>141</v>
      </c>
      <c r="M252" s="174">
        <v>1</v>
      </c>
      <c r="N252" s="175">
        <v>503</v>
      </c>
      <c r="O252" s="165" t="s">
        <v>140</v>
      </c>
      <c r="P252" s="166" t="s">
        <v>5</v>
      </c>
      <c r="Q252" s="156">
        <f>Q253</f>
        <v>0</v>
      </c>
      <c r="R252" s="18"/>
    </row>
    <row r="253" spans="1:18" ht="21.75" hidden="1" customHeight="1" x14ac:dyDescent="0.2">
      <c r="A253" s="17"/>
      <c r="B253" s="42"/>
      <c r="C253" s="41"/>
      <c r="D253" s="26"/>
      <c r="E253" s="26"/>
      <c r="F253" s="25"/>
      <c r="G253" s="25"/>
      <c r="H253" s="25"/>
      <c r="I253" s="24"/>
      <c r="J253" s="501" t="s">
        <v>26</v>
      </c>
      <c r="K253" s="502"/>
      <c r="L253" s="164" t="s">
        <v>25</v>
      </c>
      <c r="M253" s="174">
        <v>1</v>
      </c>
      <c r="N253" s="175">
        <v>503</v>
      </c>
      <c r="O253" s="165" t="s">
        <v>140</v>
      </c>
      <c r="P253" s="166">
        <v>200</v>
      </c>
      <c r="Q253" s="156">
        <f>Q254</f>
        <v>0</v>
      </c>
      <c r="R253" s="18"/>
    </row>
    <row r="254" spans="1:18" ht="21.75" hidden="1" customHeight="1" x14ac:dyDescent="0.2">
      <c r="A254" s="17"/>
      <c r="B254" s="42"/>
      <c r="C254" s="41"/>
      <c r="D254" s="26"/>
      <c r="E254" s="26"/>
      <c r="F254" s="25"/>
      <c r="G254" s="25"/>
      <c r="H254" s="25"/>
      <c r="I254" s="25"/>
      <c r="J254" s="29"/>
      <c r="K254" s="28" t="s">
        <v>24</v>
      </c>
      <c r="L254" s="164" t="s">
        <v>23</v>
      </c>
      <c r="M254" s="174">
        <v>1</v>
      </c>
      <c r="N254" s="175">
        <v>503</v>
      </c>
      <c r="O254" s="165" t="s">
        <v>140</v>
      </c>
      <c r="P254" s="166">
        <v>240</v>
      </c>
      <c r="Q254" s="156"/>
      <c r="R254" s="18"/>
    </row>
    <row r="255" spans="1:18" ht="32.25" hidden="1" customHeight="1" x14ac:dyDescent="0.2">
      <c r="A255" s="17"/>
      <c r="B255" s="42"/>
      <c r="C255" s="41"/>
      <c r="D255" s="26"/>
      <c r="E255" s="26"/>
      <c r="F255" s="25"/>
      <c r="G255" s="24"/>
      <c r="H255" s="496" t="s">
        <v>138</v>
      </c>
      <c r="I255" s="496"/>
      <c r="J255" s="496"/>
      <c r="K255" s="497"/>
      <c r="L255" s="164" t="s">
        <v>139</v>
      </c>
      <c r="M255" s="174">
        <v>1</v>
      </c>
      <c r="N255" s="175">
        <v>503</v>
      </c>
      <c r="O255" s="165" t="s">
        <v>138</v>
      </c>
      <c r="P255" s="166" t="s">
        <v>5</v>
      </c>
      <c r="Q255" s="156">
        <f>Q256</f>
        <v>0</v>
      </c>
      <c r="R255" s="18"/>
    </row>
    <row r="256" spans="1:18" ht="21.75" hidden="1" customHeight="1" x14ac:dyDescent="0.2">
      <c r="A256" s="17"/>
      <c r="B256" s="42"/>
      <c r="C256" s="41"/>
      <c r="D256" s="26"/>
      <c r="E256" s="26"/>
      <c r="F256" s="25"/>
      <c r="G256" s="25"/>
      <c r="H256" s="24"/>
      <c r="I256" s="496" t="s">
        <v>136</v>
      </c>
      <c r="J256" s="496"/>
      <c r="K256" s="497"/>
      <c r="L256" s="164" t="s">
        <v>137</v>
      </c>
      <c r="M256" s="174">
        <v>1</v>
      </c>
      <c r="N256" s="175">
        <v>503</v>
      </c>
      <c r="O256" s="165" t="s">
        <v>136</v>
      </c>
      <c r="P256" s="166" t="s">
        <v>5</v>
      </c>
      <c r="Q256" s="156">
        <f>Q257</f>
        <v>0</v>
      </c>
      <c r="R256" s="18"/>
    </row>
    <row r="257" spans="1:18" ht="21.75" hidden="1" customHeight="1" x14ac:dyDescent="0.2">
      <c r="A257" s="17"/>
      <c r="B257" s="42"/>
      <c r="C257" s="41"/>
      <c r="D257" s="26"/>
      <c r="E257" s="26"/>
      <c r="F257" s="25"/>
      <c r="G257" s="25"/>
      <c r="H257" s="25"/>
      <c r="I257" s="24"/>
      <c r="J257" s="501" t="s">
        <v>26</v>
      </c>
      <c r="K257" s="502"/>
      <c r="L257" s="164" t="s">
        <v>25</v>
      </c>
      <c r="M257" s="174">
        <v>1</v>
      </c>
      <c r="N257" s="175">
        <v>503</v>
      </c>
      <c r="O257" s="165" t="s">
        <v>136</v>
      </c>
      <c r="P257" s="166">
        <v>200</v>
      </c>
      <c r="Q257" s="156">
        <f>Q258</f>
        <v>0</v>
      </c>
      <c r="R257" s="18"/>
    </row>
    <row r="258" spans="1:18" ht="21.75" hidden="1" customHeight="1" x14ac:dyDescent="0.2">
      <c r="A258" s="17"/>
      <c r="B258" s="42"/>
      <c r="C258" s="41"/>
      <c r="D258" s="26"/>
      <c r="E258" s="26"/>
      <c r="F258" s="25"/>
      <c r="G258" s="25"/>
      <c r="H258" s="25"/>
      <c r="I258" s="25"/>
      <c r="J258" s="29"/>
      <c r="K258" s="28" t="s">
        <v>24</v>
      </c>
      <c r="L258" s="164" t="s">
        <v>23</v>
      </c>
      <c r="M258" s="174">
        <v>1</v>
      </c>
      <c r="N258" s="175">
        <v>503</v>
      </c>
      <c r="O258" s="165" t="s">
        <v>136</v>
      </c>
      <c r="P258" s="166">
        <v>240</v>
      </c>
      <c r="Q258" s="156"/>
      <c r="R258" s="18"/>
    </row>
    <row r="259" spans="1:18" ht="21.75" customHeight="1" x14ac:dyDescent="0.2">
      <c r="A259" s="17"/>
      <c r="B259" s="213"/>
      <c r="C259" s="41"/>
      <c r="D259" s="214"/>
      <c r="E259" s="215"/>
      <c r="F259" s="216"/>
      <c r="G259" s="216"/>
      <c r="H259" s="216"/>
      <c r="I259" s="216"/>
      <c r="J259" s="217"/>
      <c r="K259" s="218"/>
      <c r="L259" s="212" t="s">
        <v>696</v>
      </c>
      <c r="M259" s="174">
        <v>1</v>
      </c>
      <c r="N259" s="175">
        <v>503</v>
      </c>
      <c r="O259" s="165">
        <v>1220800000</v>
      </c>
      <c r="P259" s="166"/>
      <c r="Q259" s="156">
        <f>Q266+Q260+Q263</f>
        <v>20962.580000000002</v>
      </c>
      <c r="R259" s="18"/>
    </row>
    <row r="260" spans="1:18" ht="21.75" hidden="1" customHeight="1" x14ac:dyDescent="0.2">
      <c r="A260" s="17"/>
      <c r="B260" s="390"/>
      <c r="C260" s="41"/>
      <c r="D260" s="391"/>
      <c r="E260" s="392"/>
      <c r="F260" s="393"/>
      <c r="G260" s="393"/>
      <c r="H260" s="393"/>
      <c r="I260" s="393"/>
      <c r="J260" s="395"/>
      <c r="K260" s="396"/>
      <c r="L260" s="212" t="s">
        <v>809</v>
      </c>
      <c r="M260" s="174">
        <v>1</v>
      </c>
      <c r="N260" s="175">
        <v>503</v>
      </c>
      <c r="O260" s="207">
        <v>1220800090</v>
      </c>
      <c r="P260" s="166"/>
      <c r="Q260" s="156">
        <f>Q261</f>
        <v>0</v>
      </c>
      <c r="R260" s="18"/>
    </row>
    <row r="261" spans="1:18" ht="21.75" hidden="1" customHeight="1" x14ac:dyDescent="0.2">
      <c r="A261" s="17"/>
      <c r="B261" s="390"/>
      <c r="C261" s="41"/>
      <c r="D261" s="391"/>
      <c r="E261" s="392"/>
      <c r="F261" s="393"/>
      <c r="G261" s="393"/>
      <c r="H261" s="393"/>
      <c r="I261" s="393"/>
      <c r="J261" s="395"/>
      <c r="K261" s="396"/>
      <c r="L261" s="212" t="s">
        <v>25</v>
      </c>
      <c r="M261" s="174">
        <v>1</v>
      </c>
      <c r="N261" s="175">
        <v>503</v>
      </c>
      <c r="O261" s="207">
        <v>1220800090</v>
      </c>
      <c r="P261" s="166">
        <v>200</v>
      </c>
      <c r="Q261" s="156">
        <f>Q262</f>
        <v>0</v>
      </c>
      <c r="R261" s="18"/>
    </row>
    <row r="262" spans="1:18" ht="21.75" hidden="1" customHeight="1" x14ac:dyDescent="0.2">
      <c r="A262" s="17"/>
      <c r="B262" s="390"/>
      <c r="C262" s="41"/>
      <c r="D262" s="391"/>
      <c r="E262" s="392"/>
      <c r="F262" s="393"/>
      <c r="G262" s="393"/>
      <c r="H262" s="393"/>
      <c r="I262" s="393"/>
      <c r="J262" s="395"/>
      <c r="K262" s="396"/>
      <c r="L262" s="212" t="s">
        <v>23</v>
      </c>
      <c r="M262" s="174">
        <v>1</v>
      </c>
      <c r="N262" s="175">
        <v>503</v>
      </c>
      <c r="O262" s="207">
        <v>1220800090</v>
      </c>
      <c r="P262" s="166">
        <v>240</v>
      </c>
      <c r="Q262" s="156">
        <f>3300-3300</f>
        <v>0</v>
      </c>
      <c r="R262" s="18"/>
    </row>
    <row r="263" spans="1:18" ht="21.75" hidden="1" customHeight="1" x14ac:dyDescent="0.2">
      <c r="A263" s="17"/>
      <c r="B263" s="390"/>
      <c r="C263" s="41"/>
      <c r="D263" s="391"/>
      <c r="E263" s="392"/>
      <c r="F263" s="393"/>
      <c r="G263" s="393"/>
      <c r="H263" s="393"/>
      <c r="I263" s="393"/>
      <c r="J263" s="395"/>
      <c r="K263" s="396"/>
      <c r="L263" s="212" t="s">
        <v>810</v>
      </c>
      <c r="M263" s="174">
        <v>1</v>
      </c>
      <c r="N263" s="175">
        <v>503</v>
      </c>
      <c r="O263" s="207">
        <v>1220800100</v>
      </c>
      <c r="P263" s="166"/>
      <c r="Q263" s="156">
        <f>Q264</f>
        <v>0</v>
      </c>
      <c r="R263" s="18"/>
    </row>
    <row r="264" spans="1:18" ht="21.75" hidden="1" customHeight="1" x14ac:dyDescent="0.2">
      <c r="A264" s="17"/>
      <c r="B264" s="390"/>
      <c r="C264" s="41"/>
      <c r="D264" s="391"/>
      <c r="E264" s="392"/>
      <c r="F264" s="393"/>
      <c r="G264" s="393"/>
      <c r="H264" s="393"/>
      <c r="I264" s="393"/>
      <c r="J264" s="395"/>
      <c r="K264" s="396"/>
      <c r="L264" s="212" t="s">
        <v>25</v>
      </c>
      <c r="M264" s="174">
        <v>1</v>
      </c>
      <c r="N264" s="175">
        <v>503</v>
      </c>
      <c r="O264" s="207">
        <v>1220800100</v>
      </c>
      <c r="P264" s="166">
        <v>200</v>
      </c>
      <c r="Q264" s="156">
        <f>Q265</f>
        <v>0</v>
      </c>
      <c r="R264" s="18"/>
    </row>
    <row r="265" spans="1:18" ht="21.75" hidden="1" customHeight="1" x14ac:dyDescent="0.2">
      <c r="A265" s="17"/>
      <c r="B265" s="390"/>
      <c r="C265" s="41"/>
      <c r="D265" s="391"/>
      <c r="E265" s="392"/>
      <c r="F265" s="393"/>
      <c r="G265" s="393"/>
      <c r="H265" s="393"/>
      <c r="I265" s="393"/>
      <c r="J265" s="395"/>
      <c r="K265" s="396"/>
      <c r="L265" s="212" t="s">
        <v>23</v>
      </c>
      <c r="M265" s="174">
        <v>1</v>
      </c>
      <c r="N265" s="175">
        <v>503</v>
      </c>
      <c r="O265" s="207">
        <v>1220800100</v>
      </c>
      <c r="P265" s="166">
        <v>240</v>
      </c>
      <c r="Q265" s="156">
        <f>1100-1100</f>
        <v>0</v>
      </c>
      <c r="R265" s="18"/>
    </row>
    <row r="266" spans="1:18" ht="21.75" customHeight="1" x14ac:dyDescent="0.2">
      <c r="A266" s="17"/>
      <c r="B266" s="213"/>
      <c r="C266" s="41"/>
      <c r="D266" s="214"/>
      <c r="E266" s="215"/>
      <c r="F266" s="216"/>
      <c r="G266" s="216"/>
      <c r="H266" s="216"/>
      <c r="I266" s="216"/>
      <c r="J266" s="217"/>
      <c r="K266" s="218"/>
      <c r="L266" s="212" t="s">
        <v>697</v>
      </c>
      <c r="M266" s="174">
        <v>1</v>
      </c>
      <c r="N266" s="175">
        <v>503</v>
      </c>
      <c r="O266" s="165">
        <v>1220805690</v>
      </c>
      <c r="P266" s="166"/>
      <c r="Q266" s="156">
        <f>Q267</f>
        <v>20962.580000000002</v>
      </c>
      <c r="R266" s="18"/>
    </row>
    <row r="267" spans="1:18" ht="21.75" customHeight="1" x14ac:dyDescent="0.2">
      <c r="A267" s="17"/>
      <c r="B267" s="213"/>
      <c r="C267" s="41"/>
      <c r="D267" s="214"/>
      <c r="E267" s="215"/>
      <c r="F267" s="216"/>
      <c r="G267" s="216"/>
      <c r="H267" s="216"/>
      <c r="I267" s="216"/>
      <c r="J267" s="217"/>
      <c r="K267" s="218"/>
      <c r="L267" s="164" t="s">
        <v>55</v>
      </c>
      <c r="M267" s="174">
        <v>1</v>
      </c>
      <c r="N267" s="175">
        <v>503</v>
      </c>
      <c r="O267" s="165">
        <v>1220805690</v>
      </c>
      <c r="P267" s="166">
        <v>600</v>
      </c>
      <c r="Q267" s="156">
        <f>Q268</f>
        <v>20962.580000000002</v>
      </c>
      <c r="R267" s="18"/>
    </row>
    <row r="268" spans="1:18" ht="21.75" customHeight="1" x14ac:dyDescent="0.2">
      <c r="A268" s="17"/>
      <c r="B268" s="213"/>
      <c r="C268" s="41"/>
      <c r="D268" s="214"/>
      <c r="E268" s="215"/>
      <c r="F268" s="216"/>
      <c r="G268" s="216"/>
      <c r="H268" s="216"/>
      <c r="I268" s="216"/>
      <c r="J268" s="217"/>
      <c r="K268" s="218"/>
      <c r="L268" s="164" t="s">
        <v>53</v>
      </c>
      <c r="M268" s="174">
        <v>1</v>
      </c>
      <c r="N268" s="175">
        <v>503</v>
      </c>
      <c r="O268" s="165">
        <v>1220805690</v>
      </c>
      <c r="P268" s="166">
        <v>610</v>
      </c>
      <c r="Q268" s="156">
        <v>20962.580000000002</v>
      </c>
      <c r="R268" s="18"/>
    </row>
    <row r="269" spans="1:18" ht="12.75" hidden="1" customHeight="1" x14ac:dyDescent="0.2">
      <c r="A269" s="17"/>
      <c r="B269" s="42"/>
      <c r="C269" s="41"/>
      <c r="D269" s="26"/>
      <c r="E269" s="27"/>
      <c r="F269" s="496" t="s">
        <v>44</v>
      </c>
      <c r="G269" s="496"/>
      <c r="H269" s="496"/>
      <c r="I269" s="496"/>
      <c r="J269" s="496"/>
      <c r="K269" s="497"/>
      <c r="L269" s="164" t="s">
        <v>45</v>
      </c>
      <c r="M269" s="174">
        <v>1</v>
      </c>
      <c r="N269" s="175">
        <v>503</v>
      </c>
      <c r="O269" s="165" t="s">
        <v>44</v>
      </c>
      <c r="P269" s="166" t="s">
        <v>5</v>
      </c>
      <c r="Q269" s="156">
        <f>Q270</f>
        <v>0</v>
      </c>
      <c r="R269" s="18"/>
    </row>
    <row r="270" spans="1:18" ht="12.75" hidden="1" customHeight="1" x14ac:dyDescent="0.2">
      <c r="A270" s="17"/>
      <c r="B270" s="42"/>
      <c r="C270" s="41"/>
      <c r="D270" s="26"/>
      <c r="E270" s="26"/>
      <c r="F270" s="25"/>
      <c r="G270" s="25"/>
      <c r="H270" s="24"/>
      <c r="I270" s="496" t="s">
        <v>38</v>
      </c>
      <c r="J270" s="496"/>
      <c r="K270" s="497"/>
      <c r="L270" s="164" t="s">
        <v>43</v>
      </c>
      <c r="M270" s="174">
        <v>1</v>
      </c>
      <c r="N270" s="175">
        <v>503</v>
      </c>
      <c r="O270" s="165" t="s">
        <v>38</v>
      </c>
      <c r="P270" s="166" t="s">
        <v>5</v>
      </c>
      <c r="Q270" s="156">
        <f>Q271+Q273</f>
        <v>0</v>
      </c>
      <c r="R270" s="18"/>
    </row>
    <row r="271" spans="1:18" ht="21.75" hidden="1" customHeight="1" x14ac:dyDescent="0.2">
      <c r="A271" s="17"/>
      <c r="B271" s="42"/>
      <c r="C271" s="41"/>
      <c r="D271" s="26"/>
      <c r="E271" s="26"/>
      <c r="F271" s="25"/>
      <c r="G271" s="25"/>
      <c r="H271" s="25"/>
      <c r="I271" s="24"/>
      <c r="J271" s="501" t="s">
        <v>26</v>
      </c>
      <c r="K271" s="502"/>
      <c r="L271" s="164" t="s">
        <v>25</v>
      </c>
      <c r="M271" s="174">
        <v>1</v>
      </c>
      <c r="N271" s="175">
        <v>503</v>
      </c>
      <c r="O271" s="165" t="s">
        <v>38</v>
      </c>
      <c r="P271" s="166">
        <v>200</v>
      </c>
      <c r="Q271" s="156">
        <f>Q272</f>
        <v>0</v>
      </c>
      <c r="R271" s="18"/>
    </row>
    <row r="272" spans="1:18" ht="21.75" hidden="1" customHeight="1" x14ac:dyDescent="0.2">
      <c r="A272" s="17"/>
      <c r="B272" s="42"/>
      <c r="C272" s="41"/>
      <c r="D272" s="26"/>
      <c r="E272" s="26"/>
      <c r="F272" s="25"/>
      <c r="G272" s="25"/>
      <c r="H272" s="25"/>
      <c r="I272" s="25"/>
      <c r="J272" s="29"/>
      <c r="K272" s="28" t="s">
        <v>24</v>
      </c>
      <c r="L272" s="164" t="s">
        <v>23</v>
      </c>
      <c r="M272" s="174">
        <v>1</v>
      </c>
      <c r="N272" s="175">
        <v>503</v>
      </c>
      <c r="O272" s="165" t="s">
        <v>38</v>
      </c>
      <c r="P272" s="166">
        <v>240</v>
      </c>
      <c r="Q272" s="156"/>
      <c r="R272" s="18"/>
    </row>
    <row r="273" spans="1:19" ht="12.75" hidden="1" customHeight="1" x14ac:dyDescent="0.2">
      <c r="A273" s="17"/>
      <c r="B273" s="42"/>
      <c r="C273" s="41"/>
      <c r="D273" s="26"/>
      <c r="E273" s="26"/>
      <c r="F273" s="25"/>
      <c r="G273" s="25"/>
      <c r="H273" s="25"/>
      <c r="I273" s="24"/>
      <c r="J273" s="501" t="s">
        <v>42</v>
      </c>
      <c r="K273" s="502"/>
      <c r="L273" s="164" t="s">
        <v>41</v>
      </c>
      <c r="M273" s="174">
        <v>1</v>
      </c>
      <c r="N273" s="175">
        <v>503</v>
      </c>
      <c r="O273" s="165" t="s">
        <v>38</v>
      </c>
      <c r="P273" s="166">
        <v>800</v>
      </c>
      <c r="Q273" s="156">
        <f>Q274</f>
        <v>0</v>
      </c>
      <c r="R273" s="18"/>
    </row>
    <row r="274" spans="1:19" ht="12.75" hidden="1" customHeight="1" x14ac:dyDescent="0.2">
      <c r="A274" s="17"/>
      <c r="B274" s="42"/>
      <c r="C274" s="41"/>
      <c r="D274" s="26"/>
      <c r="E274" s="26"/>
      <c r="F274" s="25"/>
      <c r="G274" s="25"/>
      <c r="H274" s="25"/>
      <c r="I274" s="25"/>
      <c r="J274" s="29"/>
      <c r="K274" s="28" t="s">
        <v>40</v>
      </c>
      <c r="L274" s="164" t="s">
        <v>39</v>
      </c>
      <c r="M274" s="174">
        <v>1</v>
      </c>
      <c r="N274" s="175">
        <v>503</v>
      </c>
      <c r="O274" s="165" t="s">
        <v>38</v>
      </c>
      <c r="P274" s="166">
        <v>830</v>
      </c>
      <c r="Q274" s="156"/>
      <c r="R274" s="18"/>
      <c r="S274" s="399"/>
    </row>
    <row r="275" spans="1:19" ht="12.75" customHeight="1" x14ac:dyDescent="0.2">
      <c r="A275" s="17"/>
      <c r="B275" s="42"/>
      <c r="C275" s="43"/>
      <c r="D275" s="494">
        <v>700</v>
      </c>
      <c r="E275" s="494"/>
      <c r="F275" s="494"/>
      <c r="G275" s="494"/>
      <c r="H275" s="494"/>
      <c r="I275" s="494"/>
      <c r="J275" s="494"/>
      <c r="K275" s="495"/>
      <c r="L275" s="164" t="s">
        <v>127</v>
      </c>
      <c r="M275" s="174">
        <v>1</v>
      </c>
      <c r="N275" s="175">
        <v>700</v>
      </c>
      <c r="O275" s="165" t="s">
        <v>5</v>
      </c>
      <c r="P275" s="166" t="s">
        <v>5</v>
      </c>
      <c r="Q275" s="156">
        <f>Q276</f>
        <v>10433.56</v>
      </c>
      <c r="R275" s="18"/>
      <c r="S275" s="416"/>
    </row>
    <row r="276" spans="1:19" ht="12.75" customHeight="1" x14ac:dyDescent="0.2">
      <c r="A276" s="17"/>
      <c r="B276" s="42"/>
      <c r="C276" s="41"/>
      <c r="D276" s="27"/>
      <c r="E276" s="494">
        <v>707</v>
      </c>
      <c r="F276" s="494"/>
      <c r="G276" s="494"/>
      <c r="H276" s="494"/>
      <c r="I276" s="494"/>
      <c r="J276" s="494"/>
      <c r="K276" s="495"/>
      <c r="L276" s="164" t="s">
        <v>126</v>
      </c>
      <c r="M276" s="174">
        <v>1</v>
      </c>
      <c r="N276" s="175">
        <v>707</v>
      </c>
      <c r="O276" s="165" t="s">
        <v>5</v>
      </c>
      <c r="P276" s="166" t="s">
        <v>5</v>
      </c>
      <c r="Q276" s="156">
        <f>Q277</f>
        <v>10433.56</v>
      </c>
      <c r="R276" s="18"/>
      <c r="S276" s="416"/>
    </row>
    <row r="277" spans="1:19" ht="21.75" customHeight="1" x14ac:dyDescent="0.2">
      <c r="A277" s="17"/>
      <c r="B277" s="42"/>
      <c r="C277" s="41"/>
      <c r="D277" s="26"/>
      <c r="E277" s="27"/>
      <c r="F277" s="496" t="s">
        <v>62</v>
      </c>
      <c r="G277" s="496"/>
      <c r="H277" s="496"/>
      <c r="I277" s="496"/>
      <c r="J277" s="496"/>
      <c r="K277" s="497"/>
      <c r="L277" s="164" t="s">
        <v>63</v>
      </c>
      <c r="M277" s="174">
        <v>1</v>
      </c>
      <c r="N277" s="175">
        <v>707</v>
      </c>
      <c r="O277" s="165" t="s">
        <v>62</v>
      </c>
      <c r="P277" s="166" t="s">
        <v>5</v>
      </c>
      <c r="Q277" s="156">
        <f>Q278</f>
        <v>10433.56</v>
      </c>
      <c r="R277" s="18"/>
      <c r="S277" s="416"/>
    </row>
    <row r="278" spans="1:19" ht="12.75" customHeight="1" x14ac:dyDescent="0.2">
      <c r="A278" s="17"/>
      <c r="B278" s="42"/>
      <c r="C278" s="41"/>
      <c r="D278" s="26"/>
      <c r="E278" s="26"/>
      <c r="F278" s="24"/>
      <c r="G278" s="496" t="s">
        <v>124</v>
      </c>
      <c r="H278" s="496"/>
      <c r="I278" s="496"/>
      <c r="J278" s="496"/>
      <c r="K278" s="497"/>
      <c r="L278" s="164" t="s">
        <v>125</v>
      </c>
      <c r="M278" s="174">
        <v>1</v>
      </c>
      <c r="N278" s="175">
        <v>707</v>
      </c>
      <c r="O278" s="165" t="s">
        <v>124</v>
      </c>
      <c r="P278" s="166" t="s">
        <v>5</v>
      </c>
      <c r="Q278" s="156">
        <f>Q279+Q283</f>
        <v>10433.56</v>
      </c>
      <c r="R278" s="18"/>
      <c r="S278" s="399"/>
    </row>
    <row r="279" spans="1:19" ht="21.75" customHeight="1" x14ac:dyDescent="0.2">
      <c r="A279" s="17"/>
      <c r="B279" s="42"/>
      <c r="C279" s="41"/>
      <c r="D279" s="26"/>
      <c r="E279" s="26"/>
      <c r="F279" s="25"/>
      <c r="G279" s="24"/>
      <c r="H279" s="496" t="s">
        <v>122</v>
      </c>
      <c r="I279" s="496"/>
      <c r="J279" s="496"/>
      <c r="K279" s="497"/>
      <c r="L279" s="164" t="s">
        <v>123</v>
      </c>
      <c r="M279" s="174">
        <v>1</v>
      </c>
      <c r="N279" s="175">
        <v>707</v>
      </c>
      <c r="O279" s="165" t="s">
        <v>122</v>
      </c>
      <c r="P279" s="166" t="s">
        <v>5</v>
      </c>
      <c r="Q279" s="156">
        <f>Q280</f>
        <v>10233.56</v>
      </c>
      <c r="R279" s="18"/>
      <c r="S279" s="399"/>
    </row>
    <row r="280" spans="1:19" ht="21.75" customHeight="1" x14ac:dyDescent="0.2">
      <c r="A280" s="17"/>
      <c r="B280" s="42"/>
      <c r="C280" s="41"/>
      <c r="D280" s="26"/>
      <c r="E280" s="26"/>
      <c r="F280" s="25"/>
      <c r="G280" s="25"/>
      <c r="H280" s="24"/>
      <c r="I280" s="496" t="s">
        <v>120</v>
      </c>
      <c r="J280" s="496"/>
      <c r="K280" s="497"/>
      <c r="L280" s="164" t="s">
        <v>121</v>
      </c>
      <c r="M280" s="174">
        <v>1</v>
      </c>
      <c r="N280" s="175">
        <v>707</v>
      </c>
      <c r="O280" s="165" t="s">
        <v>120</v>
      </c>
      <c r="P280" s="166" t="s">
        <v>5</v>
      </c>
      <c r="Q280" s="156">
        <f>Q281</f>
        <v>10233.56</v>
      </c>
      <c r="R280" s="18"/>
    </row>
    <row r="281" spans="1:19" ht="21.75" customHeight="1" x14ac:dyDescent="0.2">
      <c r="A281" s="17"/>
      <c r="B281" s="42"/>
      <c r="C281" s="41"/>
      <c r="D281" s="26"/>
      <c r="E281" s="26"/>
      <c r="F281" s="25"/>
      <c r="G281" s="25"/>
      <c r="H281" s="25"/>
      <c r="I281" s="24"/>
      <c r="J281" s="501" t="s">
        <v>56</v>
      </c>
      <c r="K281" s="502"/>
      <c r="L281" s="164" t="s">
        <v>55</v>
      </c>
      <c r="M281" s="174">
        <v>1</v>
      </c>
      <c r="N281" s="175">
        <v>707</v>
      </c>
      <c r="O281" s="165" t="s">
        <v>120</v>
      </c>
      <c r="P281" s="166">
        <v>600</v>
      </c>
      <c r="Q281" s="156">
        <f>Q282</f>
        <v>10233.56</v>
      </c>
      <c r="R281" s="18"/>
    </row>
    <row r="282" spans="1:19" ht="12.75" customHeight="1" x14ac:dyDescent="0.2">
      <c r="A282" s="17"/>
      <c r="B282" s="42"/>
      <c r="C282" s="41"/>
      <c r="D282" s="26"/>
      <c r="E282" s="26"/>
      <c r="F282" s="25"/>
      <c r="G282" s="25"/>
      <c r="H282" s="25"/>
      <c r="I282" s="25"/>
      <c r="J282" s="29"/>
      <c r="K282" s="28" t="s">
        <v>54</v>
      </c>
      <c r="L282" s="164" t="s">
        <v>53</v>
      </c>
      <c r="M282" s="174">
        <v>1</v>
      </c>
      <c r="N282" s="175">
        <v>707</v>
      </c>
      <c r="O282" s="165" t="s">
        <v>120</v>
      </c>
      <c r="P282" s="166">
        <v>610</v>
      </c>
      <c r="Q282" s="156">
        <v>10233.56</v>
      </c>
      <c r="R282" s="18"/>
    </row>
    <row r="283" spans="1:19" ht="32.25" customHeight="1" x14ac:dyDescent="0.2">
      <c r="A283" s="17"/>
      <c r="B283" s="42"/>
      <c r="C283" s="41"/>
      <c r="D283" s="26"/>
      <c r="E283" s="26"/>
      <c r="F283" s="25"/>
      <c r="G283" s="24"/>
      <c r="H283" s="496" t="s">
        <v>118</v>
      </c>
      <c r="I283" s="496"/>
      <c r="J283" s="496"/>
      <c r="K283" s="497"/>
      <c r="L283" s="164" t="s">
        <v>119</v>
      </c>
      <c r="M283" s="174">
        <v>1</v>
      </c>
      <c r="N283" s="175">
        <v>707</v>
      </c>
      <c r="O283" s="165" t="s">
        <v>118</v>
      </c>
      <c r="P283" s="166" t="s">
        <v>5</v>
      </c>
      <c r="Q283" s="156">
        <f>Q284</f>
        <v>200</v>
      </c>
      <c r="R283" s="18"/>
    </row>
    <row r="284" spans="1:19" ht="12.75" customHeight="1" x14ac:dyDescent="0.2">
      <c r="A284" s="17"/>
      <c r="B284" s="42"/>
      <c r="C284" s="41"/>
      <c r="D284" s="26"/>
      <c r="E284" s="26"/>
      <c r="F284" s="25"/>
      <c r="G284" s="25"/>
      <c r="H284" s="24"/>
      <c r="I284" s="496" t="s">
        <v>114</v>
      </c>
      <c r="J284" s="496"/>
      <c r="K284" s="497"/>
      <c r="L284" s="164" t="s">
        <v>117</v>
      </c>
      <c r="M284" s="174">
        <v>1</v>
      </c>
      <c r="N284" s="175">
        <v>707</v>
      </c>
      <c r="O284" s="165" t="s">
        <v>114</v>
      </c>
      <c r="P284" s="166" t="s">
        <v>5</v>
      </c>
      <c r="Q284" s="156">
        <f>Q285</f>
        <v>200</v>
      </c>
      <c r="R284" s="18"/>
    </row>
    <row r="285" spans="1:19" ht="12.75" customHeight="1" x14ac:dyDescent="0.2">
      <c r="A285" s="17"/>
      <c r="B285" s="42"/>
      <c r="C285" s="41"/>
      <c r="D285" s="26"/>
      <c r="E285" s="26"/>
      <c r="F285" s="25"/>
      <c r="G285" s="25"/>
      <c r="H285" s="25"/>
      <c r="I285" s="24"/>
      <c r="J285" s="501" t="s">
        <v>71</v>
      </c>
      <c r="K285" s="502"/>
      <c r="L285" s="164" t="s">
        <v>70</v>
      </c>
      <c r="M285" s="174">
        <v>1</v>
      </c>
      <c r="N285" s="175">
        <v>707</v>
      </c>
      <c r="O285" s="165" t="s">
        <v>114</v>
      </c>
      <c r="P285" s="166">
        <v>300</v>
      </c>
      <c r="Q285" s="156">
        <f>Q286</f>
        <v>200</v>
      </c>
      <c r="R285" s="18"/>
    </row>
    <row r="286" spans="1:19" ht="12.75" customHeight="1" x14ac:dyDescent="0.2">
      <c r="A286" s="17"/>
      <c r="B286" s="42"/>
      <c r="C286" s="41"/>
      <c r="D286" s="26"/>
      <c r="E286" s="26"/>
      <c r="F286" s="25"/>
      <c r="G286" s="25"/>
      <c r="H286" s="25"/>
      <c r="I286" s="25"/>
      <c r="J286" s="29"/>
      <c r="K286" s="28" t="s">
        <v>116</v>
      </c>
      <c r="L286" s="164" t="s">
        <v>115</v>
      </c>
      <c r="M286" s="174">
        <v>1</v>
      </c>
      <c r="N286" s="175">
        <v>707</v>
      </c>
      <c r="O286" s="165" t="s">
        <v>114</v>
      </c>
      <c r="P286" s="166">
        <v>350</v>
      </c>
      <c r="Q286" s="156">
        <v>200</v>
      </c>
      <c r="R286" s="18"/>
    </row>
    <row r="287" spans="1:19" ht="12.75" customHeight="1" x14ac:dyDescent="0.2">
      <c r="A287" s="17"/>
      <c r="B287" s="42"/>
      <c r="C287" s="43"/>
      <c r="D287" s="494">
        <v>800</v>
      </c>
      <c r="E287" s="494"/>
      <c r="F287" s="494"/>
      <c r="G287" s="494"/>
      <c r="H287" s="494"/>
      <c r="I287" s="494"/>
      <c r="J287" s="494"/>
      <c r="K287" s="495"/>
      <c r="L287" s="164" t="s">
        <v>113</v>
      </c>
      <c r="M287" s="174">
        <v>1</v>
      </c>
      <c r="N287" s="175">
        <v>800</v>
      </c>
      <c r="O287" s="165" t="s">
        <v>5</v>
      </c>
      <c r="P287" s="166" t="s">
        <v>5</v>
      </c>
      <c r="Q287" s="156">
        <f>Q288</f>
        <v>27120.92</v>
      </c>
      <c r="R287" s="18"/>
    </row>
    <row r="288" spans="1:19" ht="12.75" customHeight="1" x14ac:dyDescent="0.2">
      <c r="A288" s="17"/>
      <c r="B288" s="42"/>
      <c r="C288" s="41"/>
      <c r="D288" s="27"/>
      <c r="E288" s="494">
        <v>801</v>
      </c>
      <c r="F288" s="494"/>
      <c r="G288" s="494"/>
      <c r="H288" s="494"/>
      <c r="I288" s="494"/>
      <c r="J288" s="494"/>
      <c r="K288" s="495"/>
      <c r="L288" s="164" t="s">
        <v>112</v>
      </c>
      <c r="M288" s="174">
        <v>1</v>
      </c>
      <c r="N288" s="175">
        <v>801</v>
      </c>
      <c r="O288" s="165" t="s">
        <v>5</v>
      </c>
      <c r="P288" s="166" t="s">
        <v>5</v>
      </c>
      <c r="Q288" s="156">
        <f>Q289</f>
        <v>27120.92</v>
      </c>
      <c r="R288" s="18"/>
    </row>
    <row r="289" spans="1:18" ht="21.75" customHeight="1" x14ac:dyDescent="0.2">
      <c r="A289" s="17"/>
      <c r="B289" s="42"/>
      <c r="C289" s="41"/>
      <c r="D289" s="26"/>
      <c r="E289" s="27"/>
      <c r="F289" s="496" t="s">
        <v>110</v>
      </c>
      <c r="G289" s="496"/>
      <c r="H289" s="496"/>
      <c r="I289" s="496"/>
      <c r="J289" s="496"/>
      <c r="K289" s="497"/>
      <c r="L289" s="164" t="s">
        <v>111</v>
      </c>
      <c r="M289" s="174">
        <v>1</v>
      </c>
      <c r="N289" s="175">
        <v>801</v>
      </c>
      <c r="O289" s="165" t="s">
        <v>110</v>
      </c>
      <c r="P289" s="166" t="s">
        <v>5</v>
      </c>
      <c r="Q289" s="156">
        <f>Q290+Q295</f>
        <v>27120.92</v>
      </c>
      <c r="R289" s="18"/>
    </row>
    <row r="290" spans="1:18" ht="12.75" customHeight="1" x14ac:dyDescent="0.2">
      <c r="A290" s="17"/>
      <c r="B290" s="42"/>
      <c r="C290" s="41"/>
      <c r="D290" s="26"/>
      <c r="E290" s="26"/>
      <c r="F290" s="24"/>
      <c r="G290" s="496" t="s">
        <v>108</v>
      </c>
      <c r="H290" s="496"/>
      <c r="I290" s="496"/>
      <c r="J290" s="496"/>
      <c r="K290" s="497"/>
      <c r="L290" s="164" t="s">
        <v>109</v>
      </c>
      <c r="M290" s="174">
        <v>1</v>
      </c>
      <c r="N290" s="175">
        <v>801</v>
      </c>
      <c r="O290" s="165" t="s">
        <v>108</v>
      </c>
      <c r="P290" s="166" t="s">
        <v>5</v>
      </c>
      <c r="Q290" s="156">
        <f>Q291</f>
        <v>5743.8</v>
      </c>
      <c r="R290" s="18"/>
    </row>
    <row r="291" spans="1:18" ht="21.75" customHeight="1" x14ac:dyDescent="0.2">
      <c r="A291" s="17"/>
      <c r="B291" s="42"/>
      <c r="C291" s="41"/>
      <c r="D291" s="26"/>
      <c r="E291" s="26"/>
      <c r="F291" s="25"/>
      <c r="G291" s="24"/>
      <c r="H291" s="496" t="s">
        <v>106</v>
      </c>
      <c r="I291" s="496"/>
      <c r="J291" s="496"/>
      <c r="K291" s="497"/>
      <c r="L291" s="164" t="s">
        <v>107</v>
      </c>
      <c r="M291" s="174">
        <v>1</v>
      </c>
      <c r="N291" s="175">
        <v>801</v>
      </c>
      <c r="O291" s="165" t="s">
        <v>106</v>
      </c>
      <c r="P291" s="166" t="s">
        <v>5</v>
      </c>
      <c r="Q291" s="156">
        <f>Q292</f>
        <v>5743.8</v>
      </c>
      <c r="R291" s="18"/>
    </row>
    <row r="292" spans="1:18" ht="12.75" customHeight="1" x14ac:dyDescent="0.2">
      <c r="A292" s="17"/>
      <c r="B292" s="42"/>
      <c r="C292" s="41"/>
      <c r="D292" s="26"/>
      <c r="E292" s="26"/>
      <c r="F292" s="25"/>
      <c r="G292" s="25"/>
      <c r="H292" s="24"/>
      <c r="I292" s="496" t="s">
        <v>104</v>
      </c>
      <c r="J292" s="496"/>
      <c r="K292" s="497"/>
      <c r="L292" s="164" t="s">
        <v>105</v>
      </c>
      <c r="M292" s="174">
        <v>1</v>
      </c>
      <c r="N292" s="175">
        <v>801</v>
      </c>
      <c r="O292" s="165" t="s">
        <v>104</v>
      </c>
      <c r="P292" s="166" t="s">
        <v>5</v>
      </c>
      <c r="Q292" s="156">
        <f>Q293</f>
        <v>5743.8</v>
      </c>
      <c r="R292" s="18"/>
    </row>
    <row r="293" spans="1:18" ht="21.75" customHeight="1" x14ac:dyDescent="0.2">
      <c r="A293" s="17"/>
      <c r="B293" s="42"/>
      <c r="C293" s="41"/>
      <c r="D293" s="26"/>
      <c r="E293" s="26"/>
      <c r="F293" s="25"/>
      <c r="G293" s="25"/>
      <c r="H293" s="25"/>
      <c r="I293" s="24"/>
      <c r="J293" s="501" t="s">
        <v>56</v>
      </c>
      <c r="K293" s="502"/>
      <c r="L293" s="164" t="s">
        <v>55</v>
      </c>
      <c r="M293" s="174">
        <v>1</v>
      </c>
      <c r="N293" s="175">
        <v>801</v>
      </c>
      <c r="O293" s="165" t="s">
        <v>104</v>
      </c>
      <c r="P293" s="166">
        <v>600</v>
      </c>
      <c r="Q293" s="156">
        <f>Q294</f>
        <v>5743.8</v>
      </c>
      <c r="R293" s="18"/>
    </row>
    <row r="294" spans="1:18" ht="12.75" customHeight="1" x14ac:dyDescent="0.2">
      <c r="A294" s="17"/>
      <c r="B294" s="42"/>
      <c r="C294" s="41"/>
      <c r="D294" s="26"/>
      <c r="E294" s="26"/>
      <c r="F294" s="25"/>
      <c r="G294" s="25"/>
      <c r="H294" s="25"/>
      <c r="I294" s="25"/>
      <c r="J294" s="29"/>
      <c r="K294" s="28" t="s">
        <v>54</v>
      </c>
      <c r="L294" s="164" t="s">
        <v>53</v>
      </c>
      <c r="M294" s="174">
        <v>1</v>
      </c>
      <c r="N294" s="175">
        <v>801</v>
      </c>
      <c r="O294" s="165" t="s">
        <v>104</v>
      </c>
      <c r="P294" s="166">
        <v>610</v>
      </c>
      <c r="Q294" s="156">
        <v>5743.8</v>
      </c>
      <c r="R294" s="18"/>
    </row>
    <row r="295" spans="1:18" ht="12.75" customHeight="1" x14ac:dyDescent="0.2">
      <c r="A295" s="17"/>
      <c r="B295" s="42"/>
      <c r="C295" s="41"/>
      <c r="D295" s="26"/>
      <c r="E295" s="26"/>
      <c r="F295" s="24"/>
      <c r="G295" s="496" t="s">
        <v>100</v>
      </c>
      <c r="H295" s="496"/>
      <c r="I295" s="496"/>
      <c r="J295" s="496"/>
      <c r="K295" s="497"/>
      <c r="L295" s="164" t="s">
        <v>101</v>
      </c>
      <c r="M295" s="174">
        <v>1</v>
      </c>
      <c r="N295" s="175">
        <v>801</v>
      </c>
      <c r="O295" s="165" t="s">
        <v>100</v>
      </c>
      <c r="P295" s="166" t="s">
        <v>5</v>
      </c>
      <c r="Q295" s="156">
        <f>Q296+Q300</f>
        <v>21377.119999999999</v>
      </c>
      <c r="R295" s="18"/>
    </row>
    <row r="296" spans="1:18" ht="21.75" customHeight="1" x14ac:dyDescent="0.2">
      <c r="A296" s="17"/>
      <c r="B296" s="42"/>
      <c r="C296" s="41"/>
      <c r="D296" s="26"/>
      <c r="E296" s="26"/>
      <c r="F296" s="25"/>
      <c r="G296" s="24"/>
      <c r="H296" s="496" t="s">
        <v>98</v>
      </c>
      <c r="I296" s="496"/>
      <c r="J296" s="496"/>
      <c r="K296" s="497"/>
      <c r="L296" s="164" t="s">
        <v>99</v>
      </c>
      <c r="M296" s="174">
        <v>1</v>
      </c>
      <c r="N296" s="175">
        <v>801</v>
      </c>
      <c r="O296" s="165" t="s">
        <v>98</v>
      </c>
      <c r="P296" s="166" t="s">
        <v>5</v>
      </c>
      <c r="Q296" s="156">
        <f>Q297</f>
        <v>725.35</v>
      </c>
      <c r="R296" s="18"/>
    </row>
    <row r="297" spans="1:18" ht="12.75" customHeight="1" x14ac:dyDescent="0.2">
      <c r="A297" s="17"/>
      <c r="B297" s="42"/>
      <c r="C297" s="41"/>
      <c r="D297" s="26"/>
      <c r="E297" s="26"/>
      <c r="F297" s="25"/>
      <c r="G297" s="25"/>
      <c r="H297" s="24"/>
      <c r="I297" s="496" t="s">
        <v>96</v>
      </c>
      <c r="J297" s="496"/>
      <c r="K297" s="497"/>
      <c r="L297" s="164" t="s">
        <v>97</v>
      </c>
      <c r="M297" s="174">
        <v>1</v>
      </c>
      <c r="N297" s="175">
        <v>801</v>
      </c>
      <c r="O297" s="165" t="s">
        <v>96</v>
      </c>
      <c r="P297" s="166" t="s">
        <v>5</v>
      </c>
      <c r="Q297" s="156">
        <f>Q298</f>
        <v>725.35</v>
      </c>
      <c r="R297" s="18"/>
    </row>
    <row r="298" spans="1:18" ht="21.75" customHeight="1" x14ac:dyDescent="0.2">
      <c r="A298" s="17"/>
      <c r="B298" s="42"/>
      <c r="C298" s="41"/>
      <c r="D298" s="26"/>
      <c r="E298" s="26"/>
      <c r="F298" s="25"/>
      <c r="G298" s="25"/>
      <c r="H298" s="25"/>
      <c r="I298" s="24"/>
      <c r="J298" s="501" t="s">
        <v>26</v>
      </c>
      <c r="K298" s="502"/>
      <c r="L298" s="164" t="s">
        <v>25</v>
      </c>
      <c r="M298" s="174">
        <v>1</v>
      </c>
      <c r="N298" s="175">
        <v>801</v>
      </c>
      <c r="O298" s="165" t="s">
        <v>96</v>
      </c>
      <c r="P298" s="166">
        <v>200</v>
      </c>
      <c r="Q298" s="156">
        <f>Q299</f>
        <v>725.35</v>
      </c>
      <c r="R298" s="18"/>
    </row>
    <row r="299" spans="1:18" ht="21.75" customHeight="1" x14ac:dyDescent="0.2">
      <c r="A299" s="17"/>
      <c r="B299" s="42"/>
      <c r="C299" s="41"/>
      <c r="D299" s="26"/>
      <c r="E299" s="26"/>
      <c r="F299" s="25"/>
      <c r="G299" s="25"/>
      <c r="H299" s="25"/>
      <c r="I299" s="25"/>
      <c r="J299" s="29"/>
      <c r="K299" s="28" t="s">
        <v>24</v>
      </c>
      <c r="L299" s="164" t="s">
        <v>23</v>
      </c>
      <c r="M299" s="174">
        <v>1</v>
      </c>
      <c r="N299" s="175">
        <v>801</v>
      </c>
      <c r="O299" s="165" t="s">
        <v>96</v>
      </c>
      <c r="P299" s="166">
        <v>240</v>
      </c>
      <c r="Q299" s="156">
        <v>725.35</v>
      </c>
      <c r="R299" s="18"/>
    </row>
    <row r="300" spans="1:18" ht="21.75" customHeight="1" x14ac:dyDescent="0.2">
      <c r="A300" s="17"/>
      <c r="B300" s="42"/>
      <c r="C300" s="41"/>
      <c r="D300" s="26"/>
      <c r="E300" s="26"/>
      <c r="F300" s="25"/>
      <c r="G300" s="24"/>
      <c r="H300" s="496" t="s">
        <v>94</v>
      </c>
      <c r="I300" s="496"/>
      <c r="J300" s="496"/>
      <c r="K300" s="497"/>
      <c r="L300" s="164" t="s">
        <v>95</v>
      </c>
      <c r="M300" s="174">
        <v>1</v>
      </c>
      <c r="N300" s="175">
        <v>801</v>
      </c>
      <c r="O300" s="165" t="s">
        <v>94</v>
      </c>
      <c r="P300" s="166" t="s">
        <v>5</v>
      </c>
      <c r="Q300" s="156">
        <f>Q301</f>
        <v>20651.77</v>
      </c>
      <c r="R300" s="18"/>
    </row>
    <row r="301" spans="1:18" ht="21.75" customHeight="1" x14ac:dyDescent="0.2">
      <c r="A301" s="17"/>
      <c r="B301" s="42"/>
      <c r="C301" s="41"/>
      <c r="D301" s="26"/>
      <c r="E301" s="26"/>
      <c r="F301" s="25"/>
      <c r="G301" s="25"/>
      <c r="H301" s="24"/>
      <c r="I301" s="496" t="s">
        <v>92</v>
      </c>
      <c r="J301" s="496"/>
      <c r="K301" s="497"/>
      <c r="L301" s="164" t="s">
        <v>93</v>
      </c>
      <c r="M301" s="174">
        <v>1</v>
      </c>
      <c r="N301" s="175">
        <v>801</v>
      </c>
      <c r="O301" s="165" t="s">
        <v>92</v>
      </c>
      <c r="P301" s="166" t="s">
        <v>5</v>
      </c>
      <c r="Q301" s="156">
        <f>Q302</f>
        <v>20651.77</v>
      </c>
      <c r="R301" s="18"/>
    </row>
    <row r="302" spans="1:18" ht="21.75" customHeight="1" x14ac:dyDescent="0.2">
      <c r="A302" s="17"/>
      <c r="B302" s="42"/>
      <c r="C302" s="41"/>
      <c r="D302" s="26"/>
      <c r="E302" s="26"/>
      <c r="F302" s="25"/>
      <c r="G302" s="25"/>
      <c r="H302" s="25"/>
      <c r="I302" s="24"/>
      <c r="J302" s="501" t="s">
        <v>56</v>
      </c>
      <c r="K302" s="502"/>
      <c r="L302" s="164" t="s">
        <v>55</v>
      </c>
      <c r="M302" s="174">
        <v>1</v>
      </c>
      <c r="N302" s="175">
        <v>801</v>
      </c>
      <c r="O302" s="165" t="s">
        <v>92</v>
      </c>
      <c r="P302" s="166">
        <v>600</v>
      </c>
      <c r="Q302" s="156">
        <f>Q303</f>
        <v>20651.77</v>
      </c>
      <c r="R302" s="18"/>
    </row>
    <row r="303" spans="1:18" ht="12.75" customHeight="1" x14ac:dyDescent="0.2">
      <c r="A303" s="17"/>
      <c r="B303" s="42"/>
      <c r="C303" s="41"/>
      <c r="D303" s="26"/>
      <c r="E303" s="26"/>
      <c r="F303" s="25"/>
      <c r="G303" s="25"/>
      <c r="H303" s="25"/>
      <c r="I303" s="25"/>
      <c r="J303" s="29"/>
      <c r="K303" s="28" t="s">
        <v>54</v>
      </c>
      <c r="L303" s="164" t="s">
        <v>53</v>
      </c>
      <c r="M303" s="174">
        <v>1</v>
      </c>
      <c r="N303" s="175">
        <v>801</v>
      </c>
      <c r="O303" s="165" t="s">
        <v>92</v>
      </c>
      <c r="P303" s="166">
        <v>610</v>
      </c>
      <c r="Q303" s="156">
        <v>20651.77</v>
      </c>
      <c r="R303" s="18"/>
    </row>
    <row r="304" spans="1:18" ht="12.75" customHeight="1" x14ac:dyDescent="0.2">
      <c r="A304" s="17"/>
      <c r="B304" s="42"/>
      <c r="C304" s="43"/>
      <c r="D304" s="494">
        <v>1000</v>
      </c>
      <c r="E304" s="494"/>
      <c r="F304" s="494"/>
      <c r="G304" s="494"/>
      <c r="H304" s="494"/>
      <c r="I304" s="494"/>
      <c r="J304" s="494"/>
      <c r="K304" s="495"/>
      <c r="L304" s="164" t="s">
        <v>78</v>
      </c>
      <c r="M304" s="174">
        <v>1</v>
      </c>
      <c r="N304" s="175">
        <v>1000</v>
      </c>
      <c r="O304" s="165" t="s">
        <v>5</v>
      </c>
      <c r="P304" s="166" t="s">
        <v>5</v>
      </c>
      <c r="Q304" s="156">
        <f>Q305+Q312</f>
        <v>1896.01</v>
      </c>
      <c r="R304" s="18"/>
    </row>
    <row r="305" spans="1:18" ht="12.75" customHeight="1" x14ac:dyDescent="0.2">
      <c r="A305" s="17"/>
      <c r="B305" s="42"/>
      <c r="C305" s="41"/>
      <c r="D305" s="27"/>
      <c r="E305" s="494">
        <v>1001</v>
      </c>
      <c r="F305" s="494"/>
      <c r="G305" s="494"/>
      <c r="H305" s="494"/>
      <c r="I305" s="494"/>
      <c r="J305" s="494"/>
      <c r="K305" s="495"/>
      <c r="L305" s="164" t="s">
        <v>77</v>
      </c>
      <c r="M305" s="174">
        <v>1</v>
      </c>
      <c r="N305" s="175">
        <v>1001</v>
      </c>
      <c r="O305" s="165" t="s">
        <v>5</v>
      </c>
      <c r="P305" s="166" t="s">
        <v>5</v>
      </c>
      <c r="Q305" s="156">
        <f t="shared" ref="Q305:Q310" si="2">Q306</f>
        <v>1016.37</v>
      </c>
      <c r="R305" s="18"/>
    </row>
    <row r="306" spans="1:18" ht="21.75" customHeight="1" x14ac:dyDescent="0.2">
      <c r="A306" s="17"/>
      <c r="B306" s="42"/>
      <c r="C306" s="41"/>
      <c r="D306" s="26"/>
      <c r="E306" s="27"/>
      <c r="F306" s="496" t="s">
        <v>18</v>
      </c>
      <c r="G306" s="496"/>
      <c r="H306" s="496"/>
      <c r="I306" s="496"/>
      <c r="J306" s="496"/>
      <c r="K306" s="497"/>
      <c r="L306" s="164" t="s">
        <v>19</v>
      </c>
      <c r="M306" s="174">
        <v>1</v>
      </c>
      <c r="N306" s="175">
        <v>1001</v>
      </c>
      <c r="O306" s="165" t="s">
        <v>18</v>
      </c>
      <c r="P306" s="166" t="s">
        <v>5</v>
      </c>
      <c r="Q306" s="156">
        <f t="shared" si="2"/>
        <v>1016.37</v>
      </c>
      <c r="R306" s="18"/>
    </row>
    <row r="307" spans="1:18" ht="12.75" customHeight="1" x14ac:dyDescent="0.2">
      <c r="A307" s="17"/>
      <c r="B307" s="42"/>
      <c r="C307" s="41"/>
      <c r="D307" s="26"/>
      <c r="E307" s="26"/>
      <c r="F307" s="24"/>
      <c r="G307" s="496" t="s">
        <v>75</v>
      </c>
      <c r="H307" s="496"/>
      <c r="I307" s="496"/>
      <c r="J307" s="496"/>
      <c r="K307" s="497"/>
      <c r="L307" s="164" t="s">
        <v>76</v>
      </c>
      <c r="M307" s="174">
        <v>1</v>
      </c>
      <c r="N307" s="175">
        <v>1001</v>
      </c>
      <c r="O307" s="165" t="s">
        <v>75</v>
      </c>
      <c r="P307" s="166" t="s">
        <v>5</v>
      </c>
      <c r="Q307" s="156">
        <f t="shared" si="2"/>
        <v>1016.37</v>
      </c>
      <c r="R307" s="18"/>
    </row>
    <row r="308" spans="1:18" ht="21.75" customHeight="1" x14ac:dyDescent="0.2">
      <c r="A308" s="17"/>
      <c r="B308" s="42"/>
      <c r="C308" s="41"/>
      <c r="D308" s="26"/>
      <c r="E308" s="26"/>
      <c r="F308" s="25"/>
      <c r="G308" s="24"/>
      <c r="H308" s="496" t="s">
        <v>73</v>
      </c>
      <c r="I308" s="496"/>
      <c r="J308" s="496"/>
      <c r="K308" s="497"/>
      <c r="L308" s="164" t="s">
        <v>74</v>
      </c>
      <c r="M308" s="174">
        <v>1</v>
      </c>
      <c r="N308" s="175">
        <v>1001</v>
      </c>
      <c r="O308" s="165" t="s">
        <v>73</v>
      </c>
      <c r="P308" s="166" t="s">
        <v>5</v>
      </c>
      <c r="Q308" s="156">
        <f t="shared" si="2"/>
        <v>1016.37</v>
      </c>
      <c r="R308" s="18"/>
    </row>
    <row r="309" spans="1:18" ht="21.75" customHeight="1" x14ac:dyDescent="0.2">
      <c r="A309" s="17"/>
      <c r="B309" s="42"/>
      <c r="C309" s="41"/>
      <c r="D309" s="26"/>
      <c r="E309" s="26"/>
      <c r="F309" s="25"/>
      <c r="G309" s="25"/>
      <c r="H309" s="24"/>
      <c r="I309" s="496" t="s">
        <v>67</v>
      </c>
      <c r="J309" s="496"/>
      <c r="K309" s="497"/>
      <c r="L309" s="164" t="s">
        <v>72</v>
      </c>
      <c r="M309" s="174">
        <v>1</v>
      </c>
      <c r="N309" s="175">
        <v>1001</v>
      </c>
      <c r="O309" s="165" t="s">
        <v>67</v>
      </c>
      <c r="P309" s="166" t="s">
        <v>5</v>
      </c>
      <c r="Q309" s="156">
        <f t="shared" si="2"/>
        <v>1016.37</v>
      </c>
      <c r="R309" s="18"/>
    </row>
    <row r="310" spans="1:18" ht="12.75" customHeight="1" x14ac:dyDescent="0.2">
      <c r="A310" s="17"/>
      <c r="B310" s="42"/>
      <c r="C310" s="41"/>
      <c r="D310" s="26"/>
      <c r="E310" s="26"/>
      <c r="F310" s="25"/>
      <c r="G310" s="25"/>
      <c r="H310" s="25"/>
      <c r="I310" s="24"/>
      <c r="J310" s="501" t="s">
        <v>71</v>
      </c>
      <c r="K310" s="502"/>
      <c r="L310" s="164" t="s">
        <v>70</v>
      </c>
      <c r="M310" s="174">
        <v>1</v>
      </c>
      <c r="N310" s="175">
        <v>1001</v>
      </c>
      <c r="O310" s="165" t="s">
        <v>67</v>
      </c>
      <c r="P310" s="166">
        <v>300</v>
      </c>
      <c r="Q310" s="156">
        <f t="shared" si="2"/>
        <v>1016.37</v>
      </c>
      <c r="R310" s="18"/>
    </row>
    <row r="311" spans="1:18" ht="21.75" customHeight="1" x14ac:dyDescent="0.2">
      <c r="A311" s="17"/>
      <c r="B311" s="42"/>
      <c r="C311" s="41"/>
      <c r="D311" s="26"/>
      <c r="E311" s="26"/>
      <c r="F311" s="25"/>
      <c r="G311" s="25"/>
      <c r="H311" s="25"/>
      <c r="I311" s="25"/>
      <c r="J311" s="29"/>
      <c r="K311" s="28" t="s">
        <v>69</v>
      </c>
      <c r="L311" s="164" t="s">
        <v>68</v>
      </c>
      <c r="M311" s="174">
        <v>1</v>
      </c>
      <c r="N311" s="175">
        <v>1001</v>
      </c>
      <c r="O311" s="165" t="s">
        <v>67</v>
      </c>
      <c r="P311" s="166">
        <v>320</v>
      </c>
      <c r="Q311" s="156">
        <v>1016.37</v>
      </c>
      <c r="R311" s="18"/>
    </row>
    <row r="312" spans="1:18" ht="21.75" customHeight="1" x14ac:dyDescent="0.2">
      <c r="A312" s="17"/>
      <c r="B312" s="390"/>
      <c r="C312" s="43"/>
      <c r="D312" s="391"/>
      <c r="E312" s="391"/>
      <c r="F312" s="393"/>
      <c r="G312" s="393"/>
      <c r="H312" s="393"/>
      <c r="I312" s="393"/>
      <c r="J312" s="395"/>
      <c r="K312" s="396"/>
      <c r="L312" s="292" t="s">
        <v>66</v>
      </c>
      <c r="M312" s="174">
        <v>1</v>
      </c>
      <c r="N312" s="175">
        <v>1003</v>
      </c>
      <c r="O312" s="291"/>
      <c r="P312" s="166"/>
      <c r="Q312" s="156">
        <f>Q313</f>
        <v>879.64</v>
      </c>
      <c r="R312" s="18"/>
    </row>
    <row r="313" spans="1:18" ht="27" customHeight="1" x14ac:dyDescent="0.2">
      <c r="A313" s="17"/>
      <c r="B313" s="390"/>
      <c r="C313" s="43"/>
      <c r="D313" s="391"/>
      <c r="E313" s="391"/>
      <c r="F313" s="393"/>
      <c r="G313" s="393"/>
      <c r="H313" s="393"/>
      <c r="I313" s="393"/>
      <c r="J313" s="395"/>
      <c r="K313" s="396"/>
      <c r="L313" s="292" t="s">
        <v>719</v>
      </c>
      <c r="M313" s="174">
        <v>1</v>
      </c>
      <c r="N313" s="175">
        <v>1003</v>
      </c>
      <c r="O313" s="291" t="s">
        <v>720</v>
      </c>
      <c r="P313" s="166"/>
      <c r="Q313" s="156">
        <f>Q314</f>
        <v>879.64</v>
      </c>
      <c r="R313" s="18"/>
    </row>
    <row r="314" spans="1:18" ht="29.25" customHeight="1" x14ac:dyDescent="0.2">
      <c r="A314" s="17"/>
      <c r="B314" s="390"/>
      <c r="C314" s="43"/>
      <c r="D314" s="391"/>
      <c r="E314" s="391"/>
      <c r="F314" s="393"/>
      <c r="G314" s="393"/>
      <c r="H314" s="393"/>
      <c r="I314" s="393"/>
      <c r="J314" s="395"/>
      <c r="K314" s="396"/>
      <c r="L314" s="292" t="s">
        <v>721</v>
      </c>
      <c r="M314" s="174">
        <v>1</v>
      </c>
      <c r="N314" s="175">
        <v>1003</v>
      </c>
      <c r="O314" s="291" t="s">
        <v>722</v>
      </c>
      <c r="P314" s="166"/>
      <c r="Q314" s="156">
        <f>Q315</f>
        <v>879.64</v>
      </c>
      <c r="R314" s="18"/>
    </row>
    <row r="315" spans="1:18" ht="23.25" customHeight="1" x14ac:dyDescent="0.2">
      <c r="A315" s="17"/>
      <c r="B315" s="390"/>
      <c r="C315" s="43"/>
      <c r="D315" s="391"/>
      <c r="E315" s="391"/>
      <c r="F315" s="393"/>
      <c r="G315" s="393"/>
      <c r="H315" s="393"/>
      <c r="I315" s="393"/>
      <c r="J315" s="395"/>
      <c r="K315" s="396"/>
      <c r="L315" s="292" t="s">
        <v>723</v>
      </c>
      <c r="M315" s="174">
        <v>1</v>
      </c>
      <c r="N315" s="175">
        <v>1003</v>
      </c>
      <c r="O315" s="291" t="s">
        <v>724</v>
      </c>
      <c r="P315" s="166"/>
      <c r="Q315" s="156">
        <f>Q316</f>
        <v>879.64</v>
      </c>
      <c r="R315" s="18"/>
    </row>
    <row r="316" spans="1:18" ht="21.75" customHeight="1" x14ac:dyDescent="0.2">
      <c r="A316" s="17"/>
      <c r="B316" s="390"/>
      <c r="C316" s="43"/>
      <c r="D316" s="391"/>
      <c r="E316" s="391"/>
      <c r="F316" s="393"/>
      <c r="G316" s="393"/>
      <c r="H316" s="393"/>
      <c r="I316" s="393"/>
      <c r="J316" s="395"/>
      <c r="K316" s="396"/>
      <c r="L316" s="292" t="s">
        <v>725</v>
      </c>
      <c r="M316" s="174">
        <v>1</v>
      </c>
      <c r="N316" s="175">
        <v>1003</v>
      </c>
      <c r="O316" s="291" t="s">
        <v>724</v>
      </c>
      <c r="P316" s="282">
        <v>300</v>
      </c>
      <c r="Q316" s="156">
        <f>Q317</f>
        <v>879.64</v>
      </c>
      <c r="R316" s="18"/>
    </row>
    <row r="317" spans="1:18" ht="27.75" customHeight="1" x14ac:dyDescent="0.2">
      <c r="A317" s="17"/>
      <c r="B317" s="390"/>
      <c r="C317" s="43"/>
      <c r="D317" s="391"/>
      <c r="E317" s="391"/>
      <c r="F317" s="393"/>
      <c r="G317" s="393"/>
      <c r="H317" s="393"/>
      <c r="I317" s="393"/>
      <c r="J317" s="395"/>
      <c r="K317" s="396"/>
      <c r="L317" s="292" t="s">
        <v>68</v>
      </c>
      <c r="M317" s="174">
        <v>1</v>
      </c>
      <c r="N317" s="175">
        <v>1003</v>
      </c>
      <c r="O317" s="291" t="s">
        <v>724</v>
      </c>
      <c r="P317" s="282">
        <v>320</v>
      </c>
      <c r="Q317" s="156">
        <v>879.64</v>
      </c>
      <c r="R317" s="18"/>
    </row>
    <row r="318" spans="1:18" ht="12.75" customHeight="1" x14ac:dyDescent="0.2">
      <c r="A318" s="17"/>
      <c r="B318" s="42"/>
      <c r="C318" s="43"/>
      <c r="D318" s="494">
        <v>1100</v>
      </c>
      <c r="E318" s="494"/>
      <c r="F318" s="494"/>
      <c r="G318" s="494"/>
      <c r="H318" s="494"/>
      <c r="I318" s="494"/>
      <c r="J318" s="494"/>
      <c r="K318" s="495"/>
      <c r="L318" s="164" t="s">
        <v>65</v>
      </c>
      <c r="M318" s="174">
        <v>1</v>
      </c>
      <c r="N318" s="175">
        <v>1100</v>
      </c>
      <c r="O318" s="165" t="s">
        <v>5</v>
      </c>
      <c r="P318" s="166" t="s">
        <v>5</v>
      </c>
      <c r="Q318" s="156">
        <f>Q319</f>
        <v>14760.310000000001</v>
      </c>
      <c r="R318" s="18"/>
    </row>
    <row r="319" spans="1:18" ht="12.75" customHeight="1" x14ac:dyDescent="0.2">
      <c r="A319" s="17"/>
      <c r="B319" s="42"/>
      <c r="C319" s="41"/>
      <c r="D319" s="27"/>
      <c r="E319" s="494">
        <v>1101</v>
      </c>
      <c r="F319" s="494"/>
      <c r="G319" s="494"/>
      <c r="H319" s="494"/>
      <c r="I319" s="494"/>
      <c r="J319" s="494"/>
      <c r="K319" s="495"/>
      <c r="L319" s="164" t="s">
        <v>64</v>
      </c>
      <c r="M319" s="174">
        <v>1</v>
      </c>
      <c r="N319" s="175">
        <v>1101</v>
      </c>
      <c r="O319" s="165" t="s">
        <v>5</v>
      </c>
      <c r="P319" s="166" t="s">
        <v>5</v>
      </c>
      <c r="Q319" s="156">
        <f>Q320</f>
        <v>14760.310000000001</v>
      </c>
      <c r="R319" s="18"/>
    </row>
    <row r="320" spans="1:18" ht="21.75" customHeight="1" x14ac:dyDescent="0.2">
      <c r="A320" s="17"/>
      <c r="B320" s="42"/>
      <c r="C320" s="41"/>
      <c r="D320" s="26"/>
      <c r="E320" s="27"/>
      <c r="F320" s="496" t="s">
        <v>62</v>
      </c>
      <c r="G320" s="496"/>
      <c r="H320" s="496"/>
      <c r="I320" s="496"/>
      <c r="J320" s="496"/>
      <c r="K320" s="497"/>
      <c r="L320" s="164" t="s">
        <v>63</v>
      </c>
      <c r="M320" s="174">
        <v>1</v>
      </c>
      <c r="N320" s="175">
        <v>1101</v>
      </c>
      <c r="O320" s="165" t="s">
        <v>62</v>
      </c>
      <c r="P320" s="166" t="s">
        <v>5</v>
      </c>
      <c r="Q320" s="156">
        <f>Q321</f>
        <v>14760.310000000001</v>
      </c>
      <c r="R320" s="18"/>
    </row>
    <row r="321" spans="1:18" ht="12.75" customHeight="1" x14ac:dyDescent="0.2">
      <c r="A321" s="17"/>
      <c r="B321" s="42"/>
      <c r="C321" s="41"/>
      <c r="D321" s="26"/>
      <c r="E321" s="26"/>
      <c r="F321" s="24"/>
      <c r="G321" s="496" t="s">
        <v>60</v>
      </c>
      <c r="H321" s="496"/>
      <c r="I321" s="496"/>
      <c r="J321" s="496"/>
      <c r="K321" s="497"/>
      <c r="L321" s="164" t="s">
        <v>61</v>
      </c>
      <c r="M321" s="174">
        <v>1</v>
      </c>
      <c r="N321" s="175">
        <v>1101</v>
      </c>
      <c r="O321" s="165" t="s">
        <v>60</v>
      </c>
      <c r="P321" s="166" t="s">
        <v>5</v>
      </c>
      <c r="Q321" s="156">
        <f>Q322+Q326</f>
        <v>14760.310000000001</v>
      </c>
      <c r="R321" s="18"/>
    </row>
    <row r="322" spans="1:18" ht="21.75" customHeight="1" x14ac:dyDescent="0.2">
      <c r="A322" s="17"/>
      <c r="B322" s="42"/>
      <c r="C322" s="41"/>
      <c r="D322" s="26"/>
      <c r="E322" s="26"/>
      <c r="F322" s="25"/>
      <c r="G322" s="24"/>
      <c r="H322" s="496" t="s">
        <v>58</v>
      </c>
      <c r="I322" s="496"/>
      <c r="J322" s="496"/>
      <c r="K322" s="497"/>
      <c r="L322" s="164" t="s">
        <v>59</v>
      </c>
      <c r="M322" s="174">
        <v>1</v>
      </c>
      <c r="N322" s="175">
        <v>1101</v>
      </c>
      <c r="O322" s="165" t="s">
        <v>58</v>
      </c>
      <c r="P322" s="166" t="s">
        <v>5</v>
      </c>
      <c r="Q322" s="156">
        <f>Q323</f>
        <v>7260.31</v>
      </c>
      <c r="R322" s="18"/>
    </row>
    <row r="323" spans="1:18" ht="21.75" customHeight="1" x14ac:dyDescent="0.2">
      <c r="A323" s="17"/>
      <c r="B323" s="42"/>
      <c r="C323" s="41"/>
      <c r="D323" s="26"/>
      <c r="E323" s="26"/>
      <c r="F323" s="25"/>
      <c r="G323" s="25"/>
      <c r="H323" s="24"/>
      <c r="I323" s="496" t="s">
        <v>52</v>
      </c>
      <c r="J323" s="496"/>
      <c r="K323" s="497"/>
      <c r="L323" s="164" t="s">
        <v>57</v>
      </c>
      <c r="M323" s="174">
        <v>1</v>
      </c>
      <c r="N323" s="175">
        <v>1101</v>
      </c>
      <c r="O323" s="165" t="s">
        <v>52</v>
      </c>
      <c r="P323" s="166" t="s">
        <v>5</v>
      </c>
      <c r="Q323" s="156">
        <f>Q324</f>
        <v>7260.31</v>
      </c>
      <c r="R323" s="18"/>
    </row>
    <row r="324" spans="1:18" ht="21.75" customHeight="1" x14ac:dyDescent="0.2">
      <c r="A324" s="17"/>
      <c r="B324" s="42"/>
      <c r="C324" s="41"/>
      <c r="D324" s="26"/>
      <c r="E324" s="26"/>
      <c r="F324" s="25"/>
      <c r="G324" s="25"/>
      <c r="H324" s="25"/>
      <c r="I324" s="24"/>
      <c r="J324" s="501" t="s">
        <v>56</v>
      </c>
      <c r="K324" s="502"/>
      <c r="L324" s="164" t="s">
        <v>55</v>
      </c>
      <c r="M324" s="174">
        <v>1</v>
      </c>
      <c r="N324" s="175">
        <v>1101</v>
      </c>
      <c r="O324" s="165" t="s">
        <v>52</v>
      </c>
      <c r="P324" s="166">
        <v>600</v>
      </c>
      <c r="Q324" s="156">
        <f>Q325</f>
        <v>7260.31</v>
      </c>
      <c r="R324" s="18"/>
    </row>
    <row r="325" spans="1:18" ht="12.75" customHeight="1" x14ac:dyDescent="0.2">
      <c r="A325" s="17"/>
      <c r="B325" s="42"/>
      <c r="C325" s="41"/>
      <c r="D325" s="26"/>
      <c r="E325" s="26"/>
      <c r="F325" s="25"/>
      <c r="G325" s="25"/>
      <c r="H325" s="25"/>
      <c r="I325" s="25"/>
      <c r="J325" s="29"/>
      <c r="K325" s="28" t="s">
        <v>54</v>
      </c>
      <c r="L325" s="164" t="s">
        <v>53</v>
      </c>
      <c r="M325" s="174">
        <v>1</v>
      </c>
      <c r="N325" s="175">
        <v>1101</v>
      </c>
      <c r="O325" s="165" t="s">
        <v>52</v>
      </c>
      <c r="P325" s="166">
        <v>610</v>
      </c>
      <c r="Q325" s="156">
        <v>7260.31</v>
      </c>
      <c r="R325" s="18"/>
    </row>
    <row r="326" spans="1:18" ht="21.75" customHeight="1" x14ac:dyDescent="0.2">
      <c r="A326" s="17"/>
      <c r="B326" s="42"/>
      <c r="C326" s="41"/>
      <c r="D326" s="26"/>
      <c r="E326" s="26"/>
      <c r="F326" s="25"/>
      <c r="G326" s="24"/>
      <c r="H326" s="496" t="s">
        <v>50</v>
      </c>
      <c r="I326" s="496"/>
      <c r="J326" s="496"/>
      <c r="K326" s="497"/>
      <c r="L326" s="164" t="s">
        <v>51</v>
      </c>
      <c r="M326" s="174">
        <v>1</v>
      </c>
      <c r="N326" s="175">
        <v>1101</v>
      </c>
      <c r="O326" s="165" t="s">
        <v>50</v>
      </c>
      <c r="P326" s="166" t="s">
        <v>5</v>
      </c>
      <c r="Q326" s="156">
        <f>Q327</f>
        <v>7500</v>
      </c>
      <c r="R326" s="18"/>
    </row>
    <row r="327" spans="1:18" ht="21.75" customHeight="1" x14ac:dyDescent="0.2">
      <c r="A327" s="17"/>
      <c r="B327" s="42"/>
      <c r="C327" s="41"/>
      <c r="D327" s="26"/>
      <c r="E327" s="26"/>
      <c r="F327" s="25"/>
      <c r="G327" s="25"/>
      <c r="H327" s="24"/>
      <c r="I327" s="496" t="s">
        <v>46</v>
      </c>
      <c r="J327" s="496"/>
      <c r="K327" s="497"/>
      <c r="L327" s="164" t="s">
        <v>47</v>
      </c>
      <c r="M327" s="174">
        <v>1</v>
      </c>
      <c r="N327" s="175">
        <v>1101</v>
      </c>
      <c r="O327" s="165" t="s">
        <v>46</v>
      </c>
      <c r="P327" s="166" t="s">
        <v>5</v>
      </c>
      <c r="Q327" s="156">
        <f>Q328</f>
        <v>7500</v>
      </c>
      <c r="R327" s="18"/>
    </row>
    <row r="328" spans="1:18" ht="21.75" customHeight="1" x14ac:dyDescent="0.2">
      <c r="A328" s="17"/>
      <c r="B328" s="42"/>
      <c r="C328" s="41"/>
      <c r="D328" s="26"/>
      <c r="E328" s="26"/>
      <c r="F328" s="25"/>
      <c r="G328" s="25"/>
      <c r="H328" s="25"/>
      <c r="I328" s="24"/>
      <c r="J328" s="501" t="s">
        <v>26</v>
      </c>
      <c r="K328" s="502"/>
      <c r="L328" s="164" t="s">
        <v>25</v>
      </c>
      <c r="M328" s="174">
        <v>1</v>
      </c>
      <c r="N328" s="175">
        <v>1101</v>
      </c>
      <c r="O328" s="165" t="s">
        <v>46</v>
      </c>
      <c r="P328" s="166">
        <v>200</v>
      </c>
      <c r="Q328" s="156">
        <f>Q329</f>
        <v>7500</v>
      </c>
      <c r="R328" s="18"/>
    </row>
    <row r="329" spans="1:18" ht="21.75" customHeight="1" x14ac:dyDescent="0.2">
      <c r="A329" s="17"/>
      <c r="B329" s="42"/>
      <c r="C329" s="41"/>
      <c r="D329" s="26"/>
      <c r="E329" s="26"/>
      <c r="F329" s="25"/>
      <c r="G329" s="25"/>
      <c r="H329" s="25"/>
      <c r="I329" s="25"/>
      <c r="J329" s="29"/>
      <c r="K329" s="28" t="s">
        <v>24</v>
      </c>
      <c r="L329" s="164" t="s">
        <v>23</v>
      </c>
      <c r="M329" s="174">
        <v>1</v>
      </c>
      <c r="N329" s="175">
        <v>1101</v>
      </c>
      <c r="O329" s="165" t="s">
        <v>46</v>
      </c>
      <c r="P329" s="166">
        <v>240</v>
      </c>
      <c r="Q329" s="156">
        <f>12354.24-4854.24</f>
        <v>7500</v>
      </c>
      <c r="R329" s="18"/>
    </row>
    <row r="330" spans="1:18" ht="12.75" customHeight="1" x14ac:dyDescent="0.2">
      <c r="A330" s="17"/>
      <c r="B330" s="42"/>
      <c r="C330" s="43"/>
      <c r="D330" s="494">
        <v>1200</v>
      </c>
      <c r="E330" s="494"/>
      <c r="F330" s="494"/>
      <c r="G330" s="494"/>
      <c r="H330" s="494"/>
      <c r="I330" s="494"/>
      <c r="J330" s="494"/>
      <c r="K330" s="495"/>
      <c r="L330" s="164" t="s">
        <v>37</v>
      </c>
      <c r="M330" s="174">
        <v>1</v>
      </c>
      <c r="N330" s="175">
        <v>1200</v>
      </c>
      <c r="O330" s="165" t="s">
        <v>5</v>
      </c>
      <c r="P330" s="166" t="s">
        <v>5</v>
      </c>
      <c r="Q330" s="156">
        <f>Q331</f>
        <v>927.8</v>
      </c>
      <c r="R330" s="18"/>
    </row>
    <row r="331" spans="1:18" ht="12.75" customHeight="1" x14ac:dyDescent="0.2">
      <c r="A331" s="17"/>
      <c r="B331" s="42"/>
      <c r="C331" s="41"/>
      <c r="D331" s="27"/>
      <c r="E331" s="494">
        <v>1202</v>
      </c>
      <c r="F331" s="494"/>
      <c r="G331" s="494"/>
      <c r="H331" s="494"/>
      <c r="I331" s="494"/>
      <c r="J331" s="494"/>
      <c r="K331" s="495"/>
      <c r="L331" s="164" t="s">
        <v>36</v>
      </c>
      <c r="M331" s="174">
        <v>1</v>
      </c>
      <c r="N331" s="175">
        <v>1202</v>
      </c>
      <c r="O331" s="165" t="s">
        <v>5</v>
      </c>
      <c r="P331" s="166" t="s">
        <v>5</v>
      </c>
      <c r="Q331" s="156">
        <f>Q332</f>
        <v>927.8</v>
      </c>
      <c r="R331" s="18"/>
    </row>
    <row r="332" spans="1:18" ht="32.25" customHeight="1" x14ac:dyDescent="0.2">
      <c r="A332" s="17"/>
      <c r="B332" s="42"/>
      <c r="C332" s="41"/>
      <c r="D332" s="26"/>
      <c r="E332" s="27"/>
      <c r="F332" s="496" t="s">
        <v>34</v>
      </c>
      <c r="G332" s="496"/>
      <c r="H332" s="496"/>
      <c r="I332" s="496"/>
      <c r="J332" s="496"/>
      <c r="K332" s="497"/>
      <c r="L332" s="164" t="s">
        <v>35</v>
      </c>
      <c r="M332" s="174">
        <v>1</v>
      </c>
      <c r="N332" s="175">
        <v>1202</v>
      </c>
      <c r="O332" s="165" t="s">
        <v>34</v>
      </c>
      <c r="P332" s="166" t="s">
        <v>5</v>
      </c>
      <c r="Q332" s="156">
        <f>Q333+Q337</f>
        <v>927.8</v>
      </c>
      <c r="R332" s="18"/>
    </row>
    <row r="333" spans="1:18" ht="53.25" customHeight="1" x14ac:dyDescent="0.2">
      <c r="A333" s="17"/>
      <c r="B333" s="42"/>
      <c r="C333" s="41"/>
      <c r="D333" s="26"/>
      <c r="E333" s="26"/>
      <c r="F333" s="25"/>
      <c r="G333" s="24"/>
      <c r="H333" s="496" t="s">
        <v>32</v>
      </c>
      <c r="I333" s="496"/>
      <c r="J333" s="496"/>
      <c r="K333" s="497"/>
      <c r="L333" s="164" t="s">
        <v>33</v>
      </c>
      <c r="M333" s="174">
        <v>1</v>
      </c>
      <c r="N333" s="175">
        <v>1202</v>
      </c>
      <c r="O333" s="165" t="s">
        <v>32</v>
      </c>
      <c r="P333" s="166" t="s">
        <v>5</v>
      </c>
      <c r="Q333" s="156">
        <f>Q334</f>
        <v>827.8</v>
      </c>
      <c r="R333" s="18"/>
    </row>
    <row r="334" spans="1:18" ht="21.75" customHeight="1" x14ac:dyDescent="0.2">
      <c r="A334" s="17"/>
      <c r="B334" s="42"/>
      <c r="C334" s="41"/>
      <c r="D334" s="26"/>
      <c r="E334" s="26"/>
      <c r="F334" s="25"/>
      <c r="G334" s="25"/>
      <c r="H334" s="24"/>
      <c r="I334" s="496" t="s">
        <v>30</v>
      </c>
      <c r="J334" s="496"/>
      <c r="K334" s="497"/>
      <c r="L334" s="164" t="s">
        <v>31</v>
      </c>
      <c r="M334" s="174">
        <v>1</v>
      </c>
      <c r="N334" s="175">
        <v>1202</v>
      </c>
      <c r="O334" s="165" t="s">
        <v>30</v>
      </c>
      <c r="P334" s="166" t="s">
        <v>5</v>
      </c>
      <c r="Q334" s="156">
        <f>Q335</f>
        <v>827.8</v>
      </c>
      <c r="R334" s="18"/>
    </row>
    <row r="335" spans="1:18" ht="21.75" customHeight="1" x14ac:dyDescent="0.2">
      <c r="A335" s="17"/>
      <c r="B335" s="42"/>
      <c r="C335" s="41"/>
      <c r="D335" s="26"/>
      <c r="E335" s="26"/>
      <c r="F335" s="25"/>
      <c r="G335" s="25"/>
      <c r="H335" s="25"/>
      <c r="I335" s="24"/>
      <c r="J335" s="501" t="s">
        <v>26</v>
      </c>
      <c r="K335" s="502"/>
      <c r="L335" s="164" t="s">
        <v>25</v>
      </c>
      <c r="M335" s="174">
        <v>1</v>
      </c>
      <c r="N335" s="175">
        <v>1202</v>
      </c>
      <c r="O335" s="165" t="s">
        <v>30</v>
      </c>
      <c r="P335" s="166">
        <v>200</v>
      </c>
      <c r="Q335" s="156">
        <f>Q336</f>
        <v>827.8</v>
      </c>
      <c r="R335" s="18"/>
    </row>
    <row r="336" spans="1:18" ht="21.75" customHeight="1" x14ac:dyDescent="0.2">
      <c r="A336" s="17"/>
      <c r="B336" s="42"/>
      <c r="C336" s="41"/>
      <c r="D336" s="26"/>
      <c r="E336" s="26"/>
      <c r="F336" s="25"/>
      <c r="G336" s="25"/>
      <c r="H336" s="25"/>
      <c r="I336" s="25"/>
      <c r="J336" s="29"/>
      <c r="K336" s="28" t="s">
        <v>24</v>
      </c>
      <c r="L336" s="164" t="s">
        <v>23</v>
      </c>
      <c r="M336" s="174">
        <v>1</v>
      </c>
      <c r="N336" s="175">
        <v>1202</v>
      </c>
      <c r="O336" s="165" t="s">
        <v>30</v>
      </c>
      <c r="P336" s="166">
        <v>240</v>
      </c>
      <c r="Q336" s="156">
        <v>827.8</v>
      </c>
      <c r="R336" s="18"/>
    </row>
    <row r="337" spans="1:18" ht="39" customHeight="1" x14ac:dyDescent="0.2">
      <c r="A337" s="17"/>
      <c r="B337" s="42"/>
      <c r="C337" s="41"/>
      <c r="D337" s="26"/>
      <c r="E337" s="26"/>
      <c r="F337" s="25"/>
      <c r="G337" s="24"/>
      <c r="H337" s="496" t="s">
        <v>28</v>
      </c>
      <c r="I337" s="496"/>
      <c r="J337" s="496"/>
      <c r="K337" s="497"/>
      <c r="L337" s="164" t="s">
        <v>29</v>
      </c>
      <c r="M337" s="174">
        <v>1</v>
      </c>
      <c r="N337" s="175">
        <v>1202</v>
      </c>
      <c r="O337" s="165" t="s">
        <v>28</v>
      </c>
      <c r="P337" s="166" t="s">
        <v>5</v>
      </c>
      <c r="Q337" s="156">
        <f>Q338</f>
        <v>100</v>
      </c>
      <c r="R337" s="18"/>
    </row>
    <row r="338" spans="1:18" ht="60" customHeight="1" x14ac:dyDescent="0.2">
      <c r="A338" s="17"/>
      <c r="B338" s="42"/>
      <c r="C338" s="41"/>
      <c r="D338" s="26"/>
      <c r="E338" s="26"/>
      <c r="F338" s="25"/>
      <c r="G338" s="25"/>
      <c r="H338" s="24"/>
      <c r="I338" s="496" t="s">
        <v>22</v>
      </c>
      <c r="J338" s="496"/>
      <c r="K338" s="497"/>
      <c r="L338" s="164" t="s">
        <v>27</v>
      </c>
      <c r="M338" s="174">
        <v>1</v>
      </c>
      <c r="N338" s="175">
        <v>1202</v>
      </c>
      <c r="O338" s="165" t="s">
        <v>22</v>
      </c>
      <c r="P338" s="166" t="s">
        <v>5</v>
      </c>
      <c r="Q338" s="156">
        <f>Q339</f>
        <v>100</v>
      </c>
      <c r="R338" s="18"/>
    </row>
    <row r="339" spans="1:18" ht="28.5" customHeight="1" x14ac:dyDescent="0.2">
      <c r="A339" s="17"/>
      <c r="B339" s="42"/>
      <c r="C339" s="41"/>
      <c r="D339" s="26"/>
      <c r="E339" s="26"/>
      <c r="F339" s="25"/>
      <c r="G339" s="25"/>
      <c r="H339" s="25"/>
      <c r="I339" s="24"/>
      <c r="J339" s="501" t="s">
        <v>26</v>
      </c>
      <c r="K339" s="502"/>
      <c r="L339" s="164" t="s">
        <v>25</v>
      </c>
      <c r="M339" s="174">
        <v>1</v>
      </c>
      <c r="N339" s="175">
        <v>1202</v>
      </c>
      <c r="O339" s="165" t="s">
        <v>22</v>
      </c>
      <c r="P339" s="166">
        <v>200</v>
      </c>
      <c r="Q339" s="156">
        <f>Q340</f>
        <v>100</v>
      </c>
      <c r="R339" s="18"/>
    </row>
    <row r="340" spans="1:18" ht="28.5" customHeight="1" x14ac:dyDescent="0.2">
      <c r="A340" s="17"/>
      <c r="B340" s="42"/>
      <c r="C340" s="41"/>
      <c r="D340" s="26"/>
      <c r="E340" s="26"/>
      <c r="F340" s="25"/>
      <c r="G340" s="25"/>
      <c r="H340" s="25"/>
      <c r="I340" s="25"/>
      <c r="J340" s="29"/>
      <c r="K340" s="28" t="s">
        <v>24</v>
      </c>
      <c r="L340" s="164" t="s">
        <v>23</v>
      </c>
      <c r="M340" s="174">
        <v>1</v>
      </c>
      <c r="N340" s="175">
        <v>1202</v>
      </c>
      <c r="O340" s="165" t="s">
        <v>22</v>
      </c>
      <c r="P340" s="166">
        <v>240</v>
      </c>
      <c r="Q340" s="156">
        <v>100</v>
      </c>
      <c r="R340" s="18"/>
    </row>
    <row r="341" spans="1:18" ht="18" customHeight="1" x14ac:dyDescent="0.2">
      <c r="A341" s="17"/>
      <c r="B341" s="42"/>
      <c r="C341" s="43"/>
      <c r="D341" s="494">
        <v>1300</v>
      </c>
      <c r="E341" s="494"/>
      <c r="F341" s="494"/>
      <c r="G341" s="494"/>
      <c r="H341" s="494"/>
      <c r="I341" s="494"/>
      <c r="J341" s="494"/>
      <c r="K341" s="495"/>
      <c r="L341" s="164" t="s">
        <v>21</v>
      </c>
      <c r="M341" s="174">
        <v>1</v>
      </c>
      <c r="N341" s="175">
        <v>1300</v>
      </c>
      <c r="O341" s="165" t="s">
        <v>5</v>
      </c>
      <c r="P341" s="166" t="s">
        <v>5</v>
      </c>
      <c r="Q341" s="156">
        <f t="shared" ref="Q341:Q347" si="3">Q342</f>
        <v>718.2</v>
      </c>
      <c r="R341" s="18"/>
    </row>
    <row r="342" spans="1:18" ht="12.75" customHeight="1" x14ac:dyDescent="0.2">
      <c r="A342" s="17"/>
      <c r="B342" s="42"/>
      <c r="C342" s="41"/>
      <c r="D342" s="27"/>
      <c r="E342" s="494">
        <v>1301</v>
      </c>
      <c r="F342" s="494"/>
      <c r="G342" s="494"/>
      <c r="H342" s="494"/>
      <c r="I342" s="494"/>
      <c r="J342" s="494"/>
      <c r="K342" s="495"/>
      <c r="L342" s="164" t="s">
        <v>20</v>
      </c>
      <c r="M342" s="174">
        <v>1</v>
      </c>
      <c r="N342" s="175">
        <v>1301</v>
      </c>
      <c r="O342" s="165" t="s">
        <v>5</v>
      </c>
      <c r="P342" s="166" t="s">
        <v>5</v>
      </c>
      <c r="Q342" s="156">
        <f t="shared" si="3"/>
        <v>718.2</v>
      </c>
      <c r="R342" s="18"/>
    </row>
    <row r="343" spans="1:18" ht="21.75" customHeight="1" x14ac:dyDescent="0.2">
      <c r="A343" s="17"/>
      <c r="B343" s="42"/>
      <c r="C343" s="41"/>
      <c r="D343" s="26"/>
      <c r="E343" s="27"/>
      <c r="F343" s="496" t="s">
        <v>18</v>
      </c>
      <c r="G343" s="496"/>
      <c r="H343" s="496"/>
      <c r="I343" s="496"/>
      <c r="J343" s="496"/>
      <c r="K343" s="497"/>
      <c r="L343" s="164" t="s">
        <v>19</v>
      </c>
      <c r="M343" s="174">
        <v>1</v>
      </c>
      <c r="N343" s="175">
        <v>1301</v>
      </c>
      <c r="O343" s="165" t="s">
        <v>18</v>
      </c>
      <c r="P343" s="166" t="s">
        <v>5</v>
      </c>
      <c r="Q343" s="156">
        <f t="shared" si="3"/>
        <v>718.2</v>
      </c>
      <c r="R343" s="18"/>
    </row>
    <row r="344" spans="1:18" ht="12.75" customHeight="1" x14ac:dyDescent="0.2">
      <c r="A344" s="17"/>
      <c r="B344" s="42"/>
      <c r="C344" s="41"/>
      <c r="D344" s="26"/>
      <c r="E344" s="26"/>
      <c r="F344" s="24"/>
      <c r="G344" s="496" t="s">
        <v>16</v>
      </c>
      <c r="H344" s="496"/>
      <c r="I344" s="496"/>
      <c r="J344" s="496"/>
      <c r="K344" s="497"/>
      <c r="L344" s="164" t="s">
        <v>17</v>
      </c>
      <c r="M344" s="174">
        <v>1</v>
      </c>
      <c r="N344" s="175">
        <v>1301</v>
      </c>
      <c r="O344" s="165" t="s">
        <v>16</v>
      </c>
      <c r="P344" s="166" t="s">
        <v>5</v>
      </c>
      <c r="Q344" s="156">
        <f t="shared" si="3"/>
        <v>718.2</v>
      </c>
      <c r="R344" s="18"/>
    </row>
    <row r="345" spans="1:18" ht="21.75" customHeight="1" x14ac:dyDescent="0.2">
      <c r="A345" s="17"/>
      <c r="B345" s="42"/>
      <c r="C345" s="41"/>
      <c r="D345" s="26"/>
      <c r="E345" s="26"/>
      <c r="F345" s="25"/>
      <c r="G345" s="24"/>
      <c r="H345" s="496" t="s">
        <v>14</v>
      </c>
      <c r="I345" s="496"/>
      <c r="J345" s="496"/>
      <c r="K345" s="497"/>
      <c r="L345" s="164" t="s">
        <v>15</v>
      </c>
      <c r="M345" s="174">
        <v>1</v>
      </c>
      <c r="N345" s="175">
        <v>1301</v>
      </c>
      <c r="O345" s="165" t="s">
        <v>14</v>
      </c>
      <c r="P345" s="166" t="s">
        <v>5</v>
      </c>
      <c r="Q345" s="156">
        <f t="shared" si="3"/>
        <v>718.2</v>
      </c>
      <c r="R345" s="18"/>
    </row>
    <row r="346" spans="1:18" ht="21.75" customHeight="1" x14ac:dyDescent="0.2">
      <c r="A346" s="17"/>
      <c r="B346" s="42"/>
      <c r="C346" s="41"/>
      <c r="D346" s="26"/>
      <c r="E346" s="26"/>
      <c r="F346" s="25"/>
      <c r="G346" s="25"/>
      <c r="H346" s="24"/>
      <c r="I346" s="496" t="s">
        <v>9</v>
      </c>
      <c r="J346" s="496"/>
      <c r="K346" s="497"/>
      <c r="L346" s="164" t="s">
        <v>13</v>
      </c>
      <c r="M346" s="174">
        <v>1</v>
      </c>
      <c r="N346" s="175">
        <v>1301</v>
      </c>
      <c r="O346" s="165" t="s">
        <v>9</v>
      </c>
      <c r="P346" s="166" t="s">
        <v>5</v>
      </c>
      <c r="Q346" s="156">
        <f t="shared" si="3"/>
        <v>718.2</v>
      </c>
      <c r="R346" s="18"/>
    </row>
    <row r="347" spans="1:18" ht="12.75" customHeight="1" x14ac:dyDescent="0.2">
      <c r="A347" s="17"/>
      <c r="B347" s="42"/>
      <c r="C347" s="41"/>
      <c r="D347" s="26"/>
      <c r="E347" s="26"/>
      <c r="F347" s="25"/>
      <c r="G347" s="25"/>
      <c r="H347" s="25"/>
      <c r="I347" s="24"/>
      <c r="J347" s="501" t="s">
        <v>12</v>
      </c>
      <c r="K347" s="502"/>
      <c r="L347" s="164" t="s">
        <v>11</v>
      </c>
      <c r="M347" s="174">
        <v>1</v>
      </c>
      <c r="N347" s="175">
        <v>1301</v>
      </c>
      <c r="O347" s="165" t="s">
        <v>9</v>
      </c>
      <c r="P347" s="166">
        <v>700</v>
      </c>
      <c r="Q347" s="156">
        <f t="shared" si="3"/>
        <v>718.2</v>
      </c>
      <c r="R347" s="18"/>
    </row>
    <row r="348" spans="1:18" ht="12.75" customHeight="1" x14ac:dyDescent="0.2">
      <c r="A348" s="17"/>
      <c r="B348" s="42"/>
      <c r="C348" s="41"/>
      <c r="D348" s="26"/>
      <c r="E348" s="26"/>
      <c r="F348" s="25"/>
      <c r="G348" s="25"/>
      <c r="H348" s="25"/>
      <c r="I348" s="25"/>
      <c r="J348" s="29"/>
      <c r="K348" s="28" t="s">
        <v>8</v>
      </c>
      <c r="L348" s="164" t="s">
        <v>10</v>
      </c>
      <c r="M348" s="174">
        <v>1</v>
      </c>
      <c r="N348" s="175">
        <v>1301</v>
      </c>
      <c r="O348" s="165" t="s">
        <v>9</v>
      </c>
      <c r="P348" s="166">
        <v>730</v>
      </c>
      <c r="Q348" s="156">
        <v>718.2</v>
      </c>
      <c r="R348" s="18"/>
    </row>
    <row r="349" spans="1:18" ht="12.75" customHeight="1" x14ac:dyDescent="0.2">
      <c r="A349" s="17"/>
      <c r="B349" s="492">
        <v>2</v>
      </c>
      <c r="C349" s="492"/>
      <c r="D349" s="492"/>
      <c r="E349" s="492"/>
      <c r="F349" s="492"/>
      <c r="G349" s="492"/>
      <c r="H349" s="492"/>
      <c r="I349" s="492"/>
      <c r="J349" s="492"/>
      <c r="K349" s="493"/>
      <c r="L349" s="167" t="s">
        <v>370</v>
      </c>
      <c r="M349" s="176">
        <v>2</v>
      </c>
      <c r="N349" s="177" t="s">
        <v>5</v>
      </c>
      <c r="O349" s="168" t="s">
        <v>5</v>
      </c>
      <c r="P349" s="169" t="s">
        <v>5</v>
      </c>
      <c r="Q349" s="170">
        <f>Q350</f>
        <v>2582.7600000000002</v>
      </c>
      <c r="R349" s="18"/>
    </row>
    <row r="350" spans="1:18" ht="12.75" customHeight="1" x14ac:dyDescent="0.2">
      <c r="A350" s="17"/>
      <c r="B350" s="42"/>
      <c r="C350" s="43"/>
      <c r="D350" s="494">
        <v>100</v>
      </c>
      <c r="E350" s="494"/>
      <c r="F350" s="494"/>
      <c r="G350" s="494"/>
      <c r="H350" s="494"/>
      <c r="I350" s="494"/>
      <c r="J350" s="494"/>
      <c r="K350" s="495"/>
      <c r="L350" s="164" t="s">
        <v>358</v>
      </c>
      <c r="M350" s="174">
        <v>2</v>
      </c>
      <c r="N350" s="175">
        <v>100</v>
      </c>
      <c r="O350" s="165" t="s">
        <v>5</v>
      </c>
      <c r="P350" s="166" t="s">
        <v>5</v>
      </c>
      <c r="Q350" s="156">
        <f>Q351</f>
        <v>2582.7600000000002</v>
      </c>
      <c r="R350" s="18"/>
    </row>
    <row r="351" spans="1:18" ht="32.25" customHeight="1" x14ac:dyDescent="0.2">
      <c r="A351" s="17"/>
      <c r="B351" s="42"/>
      <c r="C351" s="41"/>
      <c r="D351" s="27"/>
      <c r="E351" s="494">
        <v>103</v>
      </c>
      <c r="F351" s="494"/>
      <c r="G351" s="494"/>
      <c r="H351" s="494"/>
      <c r="I351" s="494"/>
      <c r="J351" s="494"/>
      <c r="K351" s="495"/>
      <c r="L351" s="164" t="s">
        <v>354</v>
      </c>
      <c r="M351" s="174">
        <v>2</v>
      </c>
      <c r="N351" s="175">
        <v>103</v>
      </c>
      <c r="O351" s="165" t="s">
        <v>5</v>
      </c>
      <c r="P351" s="166" t="s">
        <v>5</v>
      </c>
      <c r="Q351" s="156">
        <f>Q352</f>
        <v>2582.7600000000002</v>
      </c>
      <c r="R351" s="18"/>
    </row>
    <row r="352" spans="1:18" ht="32.25" customHeight="1" x14ac:dyDescent="0.2">
      <c r="A352" s="17"/>
      <c r="B352" s="42"/>
      <c r="C352" s="41"/>
      <c r="D352" s="26"/>
      <c r="E352" s="27"/>
      <c r="F352" s="496" t="s">
        <v>288</v>
      </c>
      <c r="G352" s="496"/>
      <c r="H352" s="496"/>
      <c r="I352" s="496"/>
      <c r="J352" s="496"/>
      <c r="K352" s="497"/>
      <c r="L352" s="164" t="s">
        <v>289</v>
      </c>
      <c r="M352" s="174">
        <v>2</v>
      </c>
      <c r="N352" s="175">
        <v>103</v>
      </c>
      <c r="O352" s="165" t="s">
        <v>288</v>
      </c>
      <c r="P352" s="166" t="s">
        <v>5</v>
      </c>
      <c r="Q352" s="156">
        <f>Q353+Q361</f>
        <v>2582.7600000000002</v>
      </c>
      <c r="R352" s="18"/>
    </row>
    <row r="353" spans="1:18" ht="21.75" customHeight="1" x14ac:dyDescent="0.2">
      <c r="A353" s="17"/>
      <c r="B353" s="42"/>
      <c r="C353" s="41"/>
      <c r="D353" s="26"/>
      <c r="E353" s="26"/>
      <c r="F353" s="25"/>
      <c r="G353" s="25"/>
      <c r="H353" s="24"/>
      <c r="I353" s="496" t="s">
        <v>352</v>
      </c>
      <c r="J353" s="496"/>
      <c r="K353" s="497"/>
      <c r="L353" s="164" t="s">
        <v>353</v>
      </c>
      <c r="M353" s="174">
        <v>2</v>
      </c>
      <c r="N353" s="175">
        <v>103</v>
      </c>
      <c r="O353" s="165" t="s">
        <v>352</v>
      </c>
      <c r="P353" s="166" t="s">
        <v>5</v>
      </c>
      <c r="Q353" s="156">
        <f>Q354+Q356+Q358</f>
        <v>1164.31</v>
      </c>
      <c r="R353" s="18"/>
    </row>
    <row r="354" spans="1:18" ht="42.75" customHeight="1" x14ac:dyDescent="0.2">
      <c r="A354" s="17"/>
      <c r="B354" s="42"/>
      <c r="C354" s="41"/>
      <c r="D354" s="26"/>
      <c r="E354" s="26"/>
      <c r="F354" s="25"/>
      <c r="G354" s="25"/>
      <c r="H354" s="25"/>
      <c r="I354" s="24"/>
      <c r="J354" s="501" t="s">
        <v>286</v>
      </c>
      <c r="K354" s="502"/>
      <c r="L354" s="164" t="s">
        <v>285</v>
      </c>
      <c r="M354" s="174">
        <v>2</v>
      </c>
      <c r="N354" s="175">
        <v>103</v>
      </c>
      <c r="O354" s="165" t="s">
        <v>352</v>
      </c>
      <c r="P354" s="166">
        <v>100</v>
      </c>
      <c r="Q354" s="156">
        <f>Q355</f>
        <v>793.11</v>
      </c>
      <c r="R354" s="18"/>
    </row>
    <row r="355" spans="1:18" ht="21.75" customHeight="1" x14ac:dyDescent="0.2">
      <c r="A355" s="17"/>
      <c r="B355" s="42"/>
      <c r="C355" s="41"/>
      <c r="D355" s="26"/>
      <c r="E355" s="26"/>
      <c r="F355" s="25"/>
      <c r="G355" s="25"/>
      <c r="H355" s="25"/>
      <c r="I355" s="25"/>
      <c r="J355" s="29"/>
      <c r="K355" s="28" t="s">
        <v>284</v>
      </c>
      <c r="L355" s="164" t="s">
        <v>283</v>
      </c>
      <c r="M355" s="174">
        <v>2</v>
      </c>
      <c r="N355" s="175">
        <v>103</v>
      </c>
      <c r="O355" s="165" t="s">
        <v>352</v>
      </c>
      <c r="P355" s="166">
        <v>120</v>
      </c>
      <c r="Q355" s="156">
        <v>793.11</v>
      </c>
      <c r="R355" s="18"/>
    </row>
    <row r="356" spans="1:18" ht="21.75" customHeight="1" x14ac:dyDescent="0.2">
      <c r="A356" s="17"/>
      <c r="B356" s="42"/>
      <c r="C356" s="41"/>
      <c r="D356" s="26"/>
      <c r="E356" s="26"/>
      <c r="F356" s="25"/>
      <c r="G356" s="25"/>
      <c r="H356" s="25"/>
      <c r="I356" s="24"/>
      <c r="J356" s="501" t="s">
        <v>26</v>
      </c>
      <c r="K356" s="502"/>
      <c r="L356" s="164" t="s">
        <v>25</v>
      </c>
      <c r="M356" s="174">
        <v>2</v>
      </c>
      <c r="N356" s="175">
        <v>103</v>
      </c>
      <c r="O356" s="165" t="s">
        <v>352</v>
      </c>
      <c r="P356" s="166">
        <v>200</v>
      </c>
      <c r="Q356" s="156">
        <f>Q357</f>
        <v>366.2</v>
      </c>
      <c r="R356" s="18"/>
    </row>
    <row r="357" spans="1:18" ht="21.75" customHeight="1" x14ac:dyDescent="0.2">
      <c r="A357" s="17"/>
      <c r="B357" s="42"/>
      <c r="C357" s="41"/>
      <c r="D357" s="26"/>
      <c r="E357" s="26"/>
      <c r="F357" s="25"/>
      <c r="G357" s="25"/>
      <c r="H357" s="25"/>
      <c r="I357" s="25"/>
      <c r="J357" s="29"/>
      <c r="K357" s="28" t="s">
        <v>24</v>
      </c>
      <c r="L357" s="164" t="s">
        <v>23</v>
      </c>
      <c r="M357" s="174">
        <v>2</v>
      </c>
      <c r="N357" s="175">
        <v>103</v>
      </c>
      <c r="O357" s="165" t="s">
        <v>352</v>
      </c>
      <c r="P357" s="166">
        <v>240</v>
      </c>
      <c r="Q357" s="156">
        <v>366.2</v>
      </c>
      <c r="R357" s="18"/>
    </row>
    <row r="358" spans="1:18" ht="12.75" customHeight="1" x14ac:dyDescent="0.2">
      <c r="A358" s="17"/>
      <c r="B358" s="42"/>
      <c r="C358" s="41"/>
      <c r="D358" s="26"/>
      <c r="E358" s="26"/>
      <c r="F358" s="25"/>
      <c r="G358" s="25"/>
      <c r="H358" s="25"/>
      <c r="I358" s="24"/>
      <c r="J358" s="501" t="s">
        <v>42</v>
      </c>
      <c r="K358" s="502"/>
      <c r="L358" s="164" t="s">
        <v>41</v>
      </c>
      <c r="M358" s="174">
        <v>2</v>
      </c>
      <c r="N358" s="175">
        <v>103</v>
      </c>
      <c r="O358" s="165" t="s">
        <v>352</v>
      </c>
      <c r="P358" s="166">
        <v>800</v>
      </c>
      <c r="Q358" s="156">
        <f>Q359+Q360</f>
        <v>5</v>
      </c>
      <c r="R358" s="18"/>
    </row>
    <row r="359" spans="1:18" ht="12.75" customHeight="1" x14ac:dyDescent="0.2">
      <c r="A359" s="17"/>
      <c r="B359" s="42"/>
      <c r="C359" s="41"/>
      <c r="D359" s="26"/>
      <c r="E359" s="26"/>
      <c r="F359" s="25"/>
      <c r="G359" s="25"/>
      <c r="H359" s="25"/>
      <c r="I359" s="25"/>
      <c r="J359" s="29"/>
      <c r="K359" s="28" t="s">
        <v>40</v>
      </c>
      <c r="L359" s="164" t="s">
        <v>39</v>
      </c>
      <c r="M359" s="174">
        <v>2</v>
      </c>
      <c r="N359" s="175">
        <v>103</v>
      </c>
      <c r="O359" s="165" t="s">
        <v>352</v>
      </c>
      <c r="P359" s="166">
        <v>830</v>
      </c>
      <c r="Q359" s="156"/>
      <c r="R359" s="18"/>
    </row>
    <row r="360" spans="1:18" ht="12.75" customHeight="1" x14ac:dyDescent="0.2">
      <c r="A360" s="17"/>
      <c r="B360" s="42"/>
      <c r="C360" s="41"/>
      <c r="D360" s="26"/>
      <c r="E360" s="26"/>
      <c r="F360" s="25"/>
      <c r="G360" s="25"/>
      <c r="H360" s="25"/>
      <c r="I360" s="25"/>
      <c r="J360" s="29"/>
      <c r="K360" s="28" t="s">
        <v>165</v>
      </c>
      <c r="L360" s="164" t="s">
        <v>164</v>
      </c>
      <c r="M360" s="174">
        <v>2</v>
      </c>
      <c r="N360" s="175">
        <v>103</v>
      </c>
      <c r="O360" s="165" t="s">
        <v>352</v>
      </c>
      <c r="P360" s="166">
        <v>850</v>
      </c>
      <c r="Q360" s="156">
        <v>5</v>
      </c>
      <c r="R360" s="18"/>
    </row>
    <row r="361" spans="1:18" ht="12.75" customHeight="1" x14ac:dyDescent="0.2">
      <c r="A361" s="17"/>
      <c r="B361" s="42"/>
      <c r="C361" s="41"/>
      <c r="D361" s="26"/>
      <c r="E361" s="26"/>
      <c r="F361" s="25"/>
      <c r="G361" s="25"/>
      <c r="H361" s="24"/>
      <c r="I361" s="496" t="s">
        <v>350</v>
      </c>
      <c r="J361" s="496"/>
      <c r="K361" s="497"/>
      <c r="L361" s="164" t="s">
        <v>351</v>
      </c>
      <c r="M361" s="174">
        <v>2</v>
      </c>
      <c r="N361" s="175">
        <v>103</v>
      </c>
      <c r="O361" s="165" t="s">
        <v>350</v>
      </c>
      <c r="P361" s="166" t="s">
        <v>5</v>
      </c>
      <c r="Q361" s="156">
        <f>Q362</f>
        <v>1418.45</v>
      </c>
      <c r="R361" s="18"/>
    </row>
    <row r="362" spans="1:18" ht="48.75" customHeight="1" x14ac:dyDescent="0.2">
      <c r="A362" s="17"/>
      <c r="B362" s="42"/>
      <c r="C362" s="41"/>
      <c r="D362" s="26"/>
      <c r="E362" s="26"/>
      <c r="F362" s="25"/>
      <c r="G362" s="25"/>
      <c r="H362" s="25"/>
      <c r="I362" s="24"/>
      <c r="J362" s="501" t="s">
        <v>286</v>
      </c>
      <c r="K362" s="502"/>
      <c r="L362" s="164" t="s">
        <v>285</v>
      </c>
      <c r="M362" s="174">
        <v>2</v>
      </c>
      <c r="N362" s="175">
        <v>103</v>
      </c>
      <c r="O362" s="165" t="s">
        <v>350</v>
      </c>
      <c r="P362" s="166">
        <v>100</v>
      </c>
      <c r="Q362" s="156">
        <f>Q363</f>
        <v>1418.45</v>
      </c>
      <c r="R362" s="18"/>
    </row>
    <row r="363" spans="1:18" ht="21.75" customHeight="1" x14ac:dyDescent="0.2">
      <c r="A363" s="17"/>
      <c r="B363" s="42"/>
      <c r="C363" s="41"/>
      <c r="D363" s="26"/>
      <c r="E363" s="26"/>
      <c r="F363" s="25"/>
      <c r="G363" s="25"/>
      <c r="H363" s="25"/>
      <c r="I363" s="25"/>
      <c r="J363" s="29"/>
      <c r="K363" s="28" t="s">
        <v>284</v>
      </c>
      <c r="L363" s="164" t="s">
        <v>283</v>
      </c>
      <c r="M363" s="174">
        <v>2</v>
      </c>
      <c r="N363" s="175">
        <v>103</v>
      </c>
      <c r="O363" s="165" t="s">
        <v>350</v>
      </c>
      <c r="P363" s="166">
        <v>120</v>
      </c>
      <c r="Q363" s="156">
        <v>1418.45</v>
      </c>
      <c r="R363" s="18"/>
    </row>
    <row r="364" spans="1:18" ht="12.75" customHeight="1" x14ac:dyDescent="0.2">
      <c r="A364" s="17"/>
      <c r="B364" s="492">
        <v>3</v>
      </c>
      <c r="C364" s="492"/>
      <c r="D364" s="492"/>
      <c r="E364" s="492"/>
      <c r="F364" s="492"/>
      <c r="G364" s="492"/>
      <c r="H364" s="492"/>
      <c r="I364" s="492"/>
      <c r="J364" s="492"/>
      <c r="K364" s="493"/>
      <c r="L364" s="167" t="s">
        <v>369</v>
      </c>
      <c r="M364" s="176">
        <v>3</v>
      </c>
      <c r="N364" s="177" t="s">
        <v>5</v>
      </c>
      <c r="O364" s="168" t="s">
        <v>5</v>
      </c>
      <c r="P364" s="169" t="s">
        <v>5</v>
      </c>
      <c r="Q364" s="156">
        <f>Q365</f>
        <v>2233.8000000000002</v>
      </c>
      <c r="R364" s="18"/>
    </row>
    <row r="365" spans="1:18" ht="12.75" customHeight="1" x14ac:dyDescent="0.2">
      <c r="A365" s="17"/>
      <c r="B365" s="42"/>
      <c r="C365" s="43"/>
      <c r="D365" s="494">
        <v>100</v>
      </c>
      <c r="E365" s="494"/>
      <c r="F365" s="494"/>
      <c r="G365" s="494"/>
      <c r="H365" s="494"/>
      <c r="I365" s="494"/>
      <c r="J365" s="494"/>
      <c r="K365" s="495"/>
      <c r="L365" s="164" t="s">
        <v>358</v>
      </c>
      <c r="M365" s="174">
        <v>3</v>
      </c>
      <c r="N365" s="175">
        <v>100</v>
      </c>
      <c r="O365" s="165" t="s">
        <v>5</v>
      </c>
      <c r="P365" s="166" t="s">
        <v>5</v>
      </c>
      <c r="Q365" s="156">
        <f>Q366</f>
        <v>2233.8000000000002</v>
      </c>
      <c r="R365" s="18"/>
    </row>
    <row r="366" spans="1:18" ht="21.75" customHeight="1" x14ac:dyDescent="0.2">
      <c r="A366" s="17"/>
      <c r="B366" s="42"/>
      <c r="C366" s="41"/>
      <c r="D366" s="27"/>
      <c r="E366" s="494">
        <v>106</v>
      </c>
      <c r="F366" s="494"/>
      <c r="G366" s="494"/>
      <c r="H366" s="494"/>
      <c r="I366" s="494"/>
      <c r="J366" s="494"/>
      <c r="K366" s="495"/>
      <c r="L366" s="164" t="s">
        <v>330</v>
      </c>
      <c r="M366" s="174">
        <v>3</v>
      </c>
      <c r="N366" s="175">
        <v>106</v>
      </c>
      <c r="O366" s="165" t="s">
        <v>5</v>
      </c>
      <c r="P366" s="166" t="s">
        <v>5</v>
      </c>
      <c r="Q366" s="156">
        <f>Q367</f>
        <v>2233.8000000000002</v>
      </c>
      <c r="R366" s="18"/>
    </row>
    <row r="367" spans="1:18" ht="32.25" customHeight="1" x14ac:dyDescent="0.2">
      <c r="A367" s="17"/>
      <c r="B367" s="42"/>
      <c r="C367" s="41"/>
      <c r="D367" s="26"/>
      <c r="E367" s="27"/>
      <c r="F367" s="496" t="s">
        <v>288</v>
      </c>
      <c r="G367" s="496"/>
      <c r="H367" s="496"/>
      <c r="I367" s="496"/>
      <c r="J367" s="496"/>
      <c r="K367" s="497"/>
      <c r="L367" s="164" t="s">
        <v>289</v>
      </c>
      <c r="M367" s="174">
        <v>3</v>
      </c>
      <c r="N367" s="175">
        <v>106</v>
      </c>
      <c r="O367" s="165" t="s">
        <v>288</v>
      </c>
      <c r="P367" s="166" t="s">
        <v>5</v>
      </c>
      <c r="Q367" s="156">
        <f>Q368+Q375</f>
        <v>2233.8000000000002</v>
      </c>
      <c r="R367" s="18"/>
    </row>
    <row r="368" spans="1:18" ht="21.75" customHeight="1" x14ac:dyDescent="0.2">
      <c r="A368" s="17"/>
      <c r="B368" s="42"/>
      <c r="C368" s="41"/>
      <c r="D368" s="26"/>
      <c r="E368" s="26"/>
      <c r="F368" s="25"/>
      <c r="G368" s="25"/>
      <c r="H368" s="24"/>
      <c r="I368" s="496" t="s">
        <v>326</v>
      </c>
      <c r="J368" s="496"/>
      <c r="K368" s="497"/>
      <c r="L368" s="164" t="s">
        <v>327</v>
      </c>
      <c r="M368" s="174">
        <v>3</v>
      </c>
      <c r="N368" s="175">
        <v>106</v>
      </c>
      <c r="O368" s="165" t="s">
        <v>326</v>
      </c>
      <c r="P368" s="166" t="s">
        <v>5</v>
      </c>
      <c r="Q368" s="156">
        <f>Q369+Q371+Q373</f>
        <v>970.25</v>
      </c>
      <c r="R368" s="18"/>
    </row>
    <row r="369" spans="1:24" ht="52.5" customHeight="1" x14ac:dyDescent="0.2">
      <c r="A369" s="17"/>
      <c r="B369" s="42"/>
      <c r="C369" s="41"/>
      <c r="D369" s="26"/>
      <c r="E369" s="26"/>
      <c r="F369" s="25"/>
      <c r="G369" s="25"/>
      <c r="H369" s="25"/>
      <c r="I369" s="24"/>
      <c r="J369" s="501" t="s">
        <v>286</v>
      </c>
      <c r="K369" s="502"/>
      <c r="L369" s="164" t="s">
        <v>285</v>
      </c>
      <c r="M369" s="174">
        <v>3</v>
      </c>
      <c r="N369" s="175">
        <v>106</v>
      </c>
      <c r="O369" s="165" t="s">
        <v>326</v>
      </c>
      <c r="P369" s="166">
        <v>100</v>
      </c>
      <c r="Q369" s="156">
        <f>Q370</f>
        <v>708.25</v>
      </c>
      <c r="R369" s="18"/>
    </row>
    <row r="370" spans="1:24" ht="21.75" customHeight="1" x14ac:dyDescent="0.2">
      <c r="A370" s="17"/>
      <c r="B370" s="42"/>
      <c r="C370" s="41"/>
      <c r="D370" s="26"/>
      <c r="E370" s="26"/>
      <c r="F370" s="25"/>
      <c r="G370" s="25"/>
      <c r="H370" s="25"/>
      <c r="I370" s="25"/>
      <c r="J370" s="29"/>
      <c r="K370" s="28" t="s">
        <v>284</v>
      </c>
      <c r="L370" s="164" t="s">
        <v>283</v>
      </c>
      <c r="M370" s="174">
        <v>3</v>
      </c>
      <c r="N370" s="175">
        <v>106</v>
      </c>
      <c r="O370" s="165" t="s">
        <v>326</v>
      </c>
      <c r="P370" s="166">
        <v>120</v>
      </c>
      <c r="Q370" s="156">
        <v>708.25</v>
      </c>
      <c r="R370" s="18"/>
    </row>
    <row r="371" spans="1:24" ht="21.75" customHeight="1" x14ac:dyDescent="0.2">
      <c r="A371" s="17"/>
      <c r="B371" s="42"/>
      <c r="C371" s="41"/>
      <c r="D371" s="26"/>
      <c r="E371" s="26"/>
      <c r="F371" s="25"/>
      <c r="G371" s="25"/>
      <c r="H371" s="25"/>
      <c r="I371" s="24"/>
      <c r="J371" s="501" t="s">
        <v>26</v>
      </c>
      <c r="K371" s="502"/>
      <c r="L371" s="164" t="s">
        <v>25</v>
      </c>
      <c r="M371" s="174">
        <v>3</v>
      </c>
      <c r="N371" s="175">
        <v>106</v>
      </c>
      <c r="O371" s="165" t="s">
        <v>326</v>
      </c>
      <c r="P371" s="166">
        <v>200</v>
      </c>
      <c r="Q371" s="156">
        <f>Q372</f>
        <v>259</v>
      </c>
      <c r="R371" s="18"/>
    </row>
    <row r="372" spans="1:24" ht="25.5" customHeight="1" x14ac:dyDescent="0.2">
      <c r="A372" s="17"/>
      <c r="B372" s="42"/>
      <c r="C372" s="41"/>
      <c r="D372" s="26"/>
      <c r="E372" s="26"/>
      <c r="F372" s="25"/>
      <c r="G372" s="25"/>
      <c r="H372" s="25"/>
      <c r="I372" s="25"/>
      <c r="J372" s="29"/>
      <c r="K372" s="28" t="s">
        <v>24</v>
      </c>
      <c r="L372" s="164" t="s">
        <v>23</v>
      </c>
      <c r="M372" s="174">
        <v>3</v>
      </c>
      <c r="N372" s="175">
        <v>106</v>
      </c>
      <c r="O372" s="165" t="s">
        <v>326</v>
      </c>
      <c r="P372" s="166">
        <v>240</v>
      </c>
      <c r="Q372" s="156">
        <v>259</v>
      </c>
      <c r="R372" s="18"/>
      <c r="X372" s="210"/>
    </row>
    <row r="373" spans="1:24" ht="15.75" customHeight="1" x14ac:dyDescent="0.2">
      <c r="A373" s="17"/>
      <c r="B373" s="42"/>
      <c r="C373" s="41"/>
      <c r="D373" s="26"/>
      <c r="E373" s="26"/>
      <c r="F373" s="25"/>
      <c r="G373" s="25"/>
      <c r="H373" s="25"/>
      <c r="I373" s="24"/>
      <c r="J373" s="501" t="s">
        <v>42</v>
      </c>
      <c r="K373" s="502"/>
      <c r="L373" s="164" t="s">
        <v>41</v>
      </c>
      <c r="M373" s="174">
        <v>3</v>
      </c>
      <c r="N373" s="175">
        <v>106</v>
      </c>
      <c r="O373" s="165" t="s">
        <v>326</v>
      </c>
      <c r="P373" s="166">
        <v>800</v>
      </c>
      <c r="Q373" s="156">
        <f>Q374</f>
        <v>3</v>
      </c>
      <c r="R373" s="18"/>
    </row>
    <row r="374" spans="1:24" ht="12.75" customHeight="1" x14ac:dyDescent="0.2">
      <c r="A374" s="17"/>
      <c r="B374" s="42"/>
      <c r="C374" s="41"/>
      <c r="D374" s="26"/>
      <c r="E374" s="26"/>
      <c r="F374" s="25"/>
      <c r="G374" s="25"/>
      <c r="H374" s="25"/>
      <c r="I374" s="25"/>
      <c r="J374" s="29"/>
      <c r="K374" s="28" t="s">
        <v>165</v>
      </c>
      <c r="L374" s="164" t="s">
        <v>164</v>
      </c>
      <c r="M374" s="174">
        <v>3</v>
      </c>
      <c r="N374" s="175">
        <v>106</v>
      </c>
      <c r="O374" s="165" t="s">
        <v>326</v>
      </c>
      <c r="P374" s="166">
        <v>850</v>
      </c>
      <c r="Q374" s="156">
        <v>3</v>
      </c>
      <c r="R374" s="18"/>
    </row>
    <row r="375" spans="1:24" ht="21.75" customHeight="1" thickBot="1" x14ac:dyDescent="0.25">
      <c r="A375" s="17"/>
      <c r="B375" s="42"/>
      <c r="C375" s="41"/>
      <c r="D375" s="26"/>
      <c r="E375" s="26"/>
      <c r="F375" s="25"/>
      <c r="G375" s="25"/>
      <c r="H375" s="24"/>
      <c r="I375" s="496" t="s">
        <v>324</v>
      </c>
      <c r="J375" s="496"/>
      <c r="K375" s="497"/>
      <c r="L375" s="164" t="s">
        <v>325</v>
      </c>
      <c r="M375" s="174">
        <v>3</v>
      </c>
      <c r="N375" s="175">
        <v>106</v>
      </c>
      <c r="O375" s="165" t="s">
        <v>324</v>
      </c>
      <c r="P375" s="166" t="s">
        <v>5</v>
      </c>
      <c r="Q375" s="183">
        <f>Q376</f>
        <v>1263.55</v>
      </c>
      <c r="R375" s="18"/>
    </row>
    <row r="376" spans="1:24" ht="51.75" customHeight="1" thickBot="1" x14ac:dyDescent="0.25">
      <c r="A376" s="17"/>
      <c r="B376" s="42"/>
      <c r="C376" s="41"/>
      <c r="D376" s="26"/>
      <c r="E376" s="26"/>
      <c r="F376" s="25"/>
      <c r="G376" s="25"/>
      <c r="H376" s="25"/>
      <c r="I376" s="24"/>
      <c r="J376" s="501" t="s">
        <v>286</v>
      </c>
      <c r="K376" s="502"/>
      <c r="L376" s="164" t="s">
        <v>285</v>
      </c>
      <c r="M376" s="174">
        <v>3</v>
      </c>
      <c r="N376" s="175">
        <v>106</v>
      </c>
      <c r="O376" s="165" t="s">
        <v>324</v>
      </c>
      <c r="P376" s="166">
        <v>100</v>
      </c>
      <c r="Q376" s="183">
        <f>Q377</f>
        <v>1263.55</v>
      </c>
      <c r="R376" s="18"/>
    </row>
    <row r="377" spans="1:24" ht="21.75" customHeight="1" thickBot="1" x14ac:dyDescent="0.25">
      <c r="A377" s="17"/>
      <c r="B377" s="40"/>
      <c r="C377" s="39"/>
      <c r="D377" s="22"/>
      <c r="E377" s="22"/>
      <c r="F377" s="21"/>
      <c r="G377" s="21"/>
      <c r="H377" s="21"/>
      <c r="I377" s="21"/>
      <c r="J377" s="20"/>
      <c r="K377" s="19" t="s">
        <v>284</v>
      </c>
      <c r="L377" s="178" t="s">
        <v>283</v>
      </c>
      <c r="M377" s="179">
        <v>3</v>
      </c>
      <c r="N377" s="180">
        <v>106</v>
      </c>
      <c r="O377" s="181" t="s">
        <v>324</v>
      </c>
      <c r="P377" s="182">
        <v>120</v>
      </c>
      <c r="Q377" s="183">
        <v>1263.55</v>
      </c>
      <c r="R377" s="18"/>
    </row>
    <row r="378" spans="1:24" ht="0.75" customHeight="1" x14ac:dyDescent="0.2">
      <c r="A378" s="17"/>
      <c r="B378" s="3"/>
      <c r="C378" s="3"/>
      <c r="D378" s="16"/>
      <c r="E378" s="3"/>
      <c r="F378" s="3"/>
      <c r="G378" s="3"/>
      <c r="H378" s="3"/>
      <c r="I378" s="3"/>
      <c r="J378" s="2"/>
      <c r="K378" s="3"/>
      <c r="L378" s="184" t="s">
        <v>5</v>
      </c>
      <c r="M378" s="184">
        <v>3</v>
      </c>
      <c r="N378" s="184">
        <v>106</v>
      </c>
      <c r="O378" s="184" t="s">
        <v>324</v>
      </c>
      <c r="P378" s="184" t="s">
        <v>368</v>
      </c>
      <c r="Q378" s="185">
        <v>663074.09</v>
      </c>
      <c r="R378" s="11"/>
    </row>
    <row r="379" spans="1:24" ht="12.75" customHeight="1" thickBo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186" t="s">
        <v>7</v>
      </c>
      <c r="M379" s="187"/>
      <c r="N379" s="188"/>
      <c r="O379" s="188"/>
      <c r="P379" s="188"/>
      <c r="Q379" s="262">
        <f>Q8+Q349+Q364</f>
        <v>161305.53999999998</v>
      </c>
      <c r="R379" s="2"/>
      <c r="T379" s="417"/>
    </row>
    <row r="380" spans="1:24" ht="12.75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8"/>
      <c r="N380" s="6"/>
      <c r="O380" s="7"/>
      <c r="P380" s="7"/>
      <c r="Q380" s="2"/>
      <c r="R380" s="2"/>
    </row>
    <row r="381" spans="1:24" ht="284.25" hidden="1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 t="s">
        <v>6</v>
      </c>
      <c r="L381" s="13"/>
      <c r="M381" s="8"/>
      <c r="N381" s="6"/>
      <c r="O381" s="7"/>
      <c r="P381" s="12"/>
      <c r="Q381" s="2"/>
      <c r="R381" s="2"/>
    </row>
    <row r="382" spans="1:24" ht="19.899999999999999" hidden="1" customHeight="1" x14ac:dyDescent="0.2">
      <c r="A382" s="9"/>
      <c r="B382" s="9"/>
      <c r="C382" s="9"/>
      <c r="D382" s="9"/>
      <c r="E382" s="9"/>
      <c r="F382" s="3"/>
      <c r="G382" s="3"/>
      <c r="H382" s="3"/>
      <c r="I382" s="3"/>
      <c r="J382" s="6"/>
      <c r="K382" s="6"/>
      <c r="L382" s="6"/>
      <c r="M382" s="5"/>
      <c r="N382" s="3"/>
      <c r="O382" s="4"/>
      <c r="P382" s="10"/>
      <c r="Q382" s="2"/>
      <c r="R382" s="2"/>
    </row>
    <row r="383" spans="1:24" ht="12.75" hidden="1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6"/>
      <c r="K383" s="8" t="s">
        <v>4</v>
      </c>
      <c r="L383" s="8"/>
      <c r="M383" s="3"/>
      <c r="N383" s="3"/>
      <c r="O383" s="7"/>
      <c r="P383" s="7"/>
      <c r="Q383" s="2"/>
      <c r="R383" s="2"/>
    </row>
    <row r="384" spans="1:24" ht="19.899999999999999" hidden="1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6"/>
      <c r="K384" s="6"/>
      <c r="L384" s="6"/>
      <c r="M384" s="5"/>
      <c r="N384" s="3"/>
      <c r="O384" s="4"/>
      <c r="P384" s="4"/>
      <c r="Q384" s="2"/>
      <c r="R384" s="2"/>
    </row>
    <row r="385" spans="1:18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 t="s">
        <v>1</v>
      </c>
      <c r="L385" s="3"/>
      <c r="M385" s="3"/>
      <c r="N385" s="2"/>
      <c r="O385" s="2"/>
      <c r="P385" s="2"/>
      <c r="Q385" s="2"/>
      <c r="R385" s="2"/>
    </row>
    <row r="386" spans="1:18" ht="8.25" customHeight="1" x14ac:dyDescent="0.2">
      <c r="A386" s="2" t="s">
        <v>0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</sheetData>
  <mergeCells count="258">
    <mergeCell ref="H196:K196"/>
    <mergeCell ref="E154:K154"/>
    <mergeCell ref="H156:K156"/>
    <mergeCell ref="I150:K150"/>
    <mergeCell ref="J146:K146"/>
    <mergeCell ref="J151:K151"/>
    <mergeCell ref="G148:K148"/>
    <mergeCell ref="J161:K161"/>
    <mergeCell ref="J158:K158"/>
    <mergeCell ref="J172:K172"/>
    <mergeCell ref="J168:K168"/>
    <mergeCell ref="J165:K165"/>
    <mergeCell ref="M1:Q1"/>
    <mergeCell ref="M2:Q2"/>
    <mergeCell ref="M4:Q4"/>
    <mergeCell ref="I126:K126"/>
    <mergeCell ref="I133:K133"/>
    <mergeCell ref="J81:K81"/>
    <mergeCell ref="J86:K86"/>
    <mergeCell ref="J88:K88"/>
    <mergeCell ref="H79:K79"/>
    <mergeCell ref="H84:K84"/>
    <mergeCell ref="H13:K13"/>
    <mergeCell ref="H20:K20"/>
    <mergeCell ref="H28:K28"/>
    <mergeCell ref="H125:K125"/>
    <mergeCell ref="I102:K102"/>
    <mergeCell ref="I112:K112"/>
    <mergeCell ref="G83:K83"/>
    <mergeCell ref="H43:K43"/>
    <mergeCell ref="H47:K47"/>
    <mergeCell ref="H58:K58"/>
    <mergeCell ref="H70:K70"/>
    <mergeCell ref="H75:K75"/>
    <mergeCell ref="J49:K49"/>
    <mergeCell ref="J60:K60"/>
    <mergeCell ref="J376:K376"/>
    <mergeCell ref="J335:K335"/>
    <mergeCell ref="J339:K339"/>
    <mergeCell ref="J347:K347"/>
    <mergeCell ref="J354:K354"/>
    <mergeCell ref="J356:K356"/>
    <mergeCell ref="J358:K358"/>
    <mergeCell ref="J310:K310"/>
    <mergeCell ref="J324:K324"/>
    <mergeCell ref="I353:K353"/>
    <mergeCell ref="I327:K327"/>
    <mergeCell ref="I361:K361"/>
    <mergeCell ref="I368:K368"/>
    <mergeCell ref="I375:K375"/>
    <mergeCell ref="I334:K334"/>
    <mergeCell ref="I338:K338"/>
    <mergeCell ref="H326:K326"/>
    <mergeCell ref="J369:K369"/>
    <mergeCell ref="J371:K371"/>
    <mergeCell ref="H333:K333"/>
    <mergeCell ref="H337:K337"/>
    <mergeCell ref="H345:K345"/>
    <mergeCell ref="H322:K322"/>
    <mergeCell ref="J362:K362"/>
    <mergeCell ref="J328:K328"/>
    <mergeCell ref="J273:K273"/>
    <mergeCell ref="J281:K281"/>
    <mergeCell ref="J285:K285"/>
    <mergeCell ref="H279:K279"/>
    <mergeCell ref="H283:K283"/>
    <mergeCell ref="H291:K291"/>
    <mergeCell ref="F277:K277"/>
    <mergeCell ref="J373:K373"/>
    <mergeCell ref="I297:K297"/>
    <mergeCell ref="I346:K346"/>
    <mergeCell ref="H296:K296"/>
    <mergeCell ref="I284:K284"/>
    <mergeCell ref="I292:K292"/>
    <mergeCell ref="F332:K332"/>
    <mergeCell ref="F343:K343"/>
    <mergeCell ref="F352:K352"/>
    <mergeCell ref="F367:K367"/>
    <mergeCell ref="G344:K344"/>
    <mergeCell ref="E366:K366"/>
    <mergeCell ref="D365:K365"/>
    <mergeCell ref="E331:K331"/>
    <mergeCell ref="E342:K342"/>
    <mergeCell ref="E351:K351"/>
    <mergeCell ref="I323:K323"/>
    <mergeCell ref="J211:K211"/>
    <mergeCell ref="I225:K225"/>
    <mergeCell ref="I280:K280"/>
    <mergeCell ref="F269:K269"/>
    <mergeCell ref="G250:K250"/>
    <mergeCell ref="J226:K226"/>
    <mergeCell ref="G321:K321"/>
    <mergeCell ref="F320:K320"/>
    <mergeCell ref="I301:K301"/>
    <mergeCell ref="J298:K298"/>
    <mergeCell ref="J302:K302"/>
    <mergeCell ref="H300:K300"/>
    <mergeCell ref="H308:K308"/>
    <mergeCell ref="J293:K293"/>
    <mergeCell ref="I229:K229"/>
    <mergeCell ref="J253:K253"/>
    <mergeCell ref="I216:K216"/>
    <mergeCell ref="I222:K222"/>
    <mergeCell ref="J223:K223"/>
    <mergeCell ref="J257:K257"/>
    <mergeCell ref="J271:K271"/>
    <mergeCell ref="I270:K270"/>
    <mergeCell ref="H228:K228"/>
    <mergeCell ref="I309:K309"/>
    <mergeCell ref="E319:K319"/>
    <mergeCell ref="F289:K289"/>
    <mergeCell ref="F306:K306"/>
    <mergeCell ref="H251:K251"/>
    <mergeCell ref="H255:K255"/>
    <mergeCell ref="J230:K230"/>
    <mergeCell ref="I252:K252"/>
    <mergeCell ref="I256:K256"/>
    <mergeCell ref="F220:K220"/>
    <mergeCell ref="F232:K232"/>
    <mergeCell ref="H221:K221"/>
    <mergeCell ref="I204:K204"/>
    <mergeCell ref="I207:K207"/>
    <mergeCell ref="I210:K210"/>
    <mergeCell ref="G214:K214"/>
    <mergeCell ref="F213:K213"/>
    <mergeCell ref="J217:K217"/>
    <mergeCell ref="E201:K201"/>
    <mergeCell ref="E219:K219"/>
    <mergeCell ref="H170:K170"/>
    <mergeCell ref="H175:K175"/>
    <mergeCell ref="F195:K195"/>
    <mergeCell ref="J177:K177"/>
    <mergeCell ref="J186:K186"/>
    <mergeCell ref="J189:K189"/>
    <mergeCell ref="J192:K192"/>
    <mergeCell ref="F202:K202"/>
    <mergeCell ref="J198:K198"/>
    <mergeCell ref="I185:K185"/>
    <mergeCell ref="G183:K183"/>
    <mergeCell ref="I171:K171"/>
    <mergeCell ref="I176:K176"/>
    <mergeCell ref="H215:K215"/>
    <mergeCell ref="J205:K205"/>
    <mergeCell ref="H203:K203"/>
    <mergeCell ref="J208:K208"/>
    <mergeCell ref="F174:K174"/>
    <mergeCell ref="I188:K188"/>
    <mergeCell ref="I191:K191"/>
    <mergeCell ref="I197:K197"/>
    <mergeCell ref="H184:K184"/>
    <mergeCell ref="J45:K45"/>
    <mergeCell ref="J91:K91"/>
    <mergeCell ref="J93:K93"/>
    <mergeCell ref="J95:K95"/>
    <mergeCell ref="I115:K115"/>
    <mergeCell ref="I118:K118"/>
    <mergeCell ref="F101:K101"/>
    <mergeCell ref="J113:K113"/>
    <mergeCell ref="J116:K116"/>
    <mergeCell ref="J65:K65"/>
    <mergeCell ref="J72:K72"/>
    <mergeCell ref="I64:K64"/>
    <mergeCell ref="I71:K71"/>
    <mergeCell ref="I59:K59"/>
    <mergeCell ref="F68:K68"/>
    <mergeCell ref="G74:K74"/>
    <mergeCell ref="J15:K15"/>
    <mergeCell ref="F41:K41"/>
    <mergeCell ref="F56:K56"/>
    <mergeCell ref="F63:K63"/>
    <mergeCell ref="F109:K109"/>
    <mergeCell ref="F130:K130"/>
    <mergeCell ref="F155:K155"/>
    <mergeCell ref="H132:K132"/>
    <mergeCell ref="I164:K164"/>
    <mergeCell ref="J127:K127"/>
    <mergeCell ref="J134:K134"/>
    <mergeCell ref="J103:K103"/>
    <mergeCell ref="J77:K77"/>
    <mergeCell ref="J97:K97"/>
    <mergeCell ref="H163:K163"/>
    <mergeCell ref="J119:K119"/>
    <mergeCell ref="J123:K123"/>
    <mergeCell ref="I157:K157"/>
    <mergeCell ref="I160:K160"/>
    <mergeCell ref="J105:K105"/>
    <mergeCell ref="G131:K131"/>
    <mergeCell ref="J35:K35"/>
    <mergeCell ref="J37:K37"/>
    <mergeCell ref="J39:K39"/>
    <mergeCell ref="E108:K108"/>
    <mergeCell ref="E129:K129"/>
    <mergeCell ref="E194:K194"/>
    <mergeCell ref="F182:K182"/>
    <mergeCell ref="I76:K76"/>
    <mergeCell ref="I80:K80"/>
    <mergeCell ref="I85:K85"/>
    <mergeCell ref="I90:K90"/>
    <mergeCell ref="H111:K111"/>
    <mergeCell ref="G110:K110"/>
    <mergeCell ref="I167:K167"/>
    <mergeCell ref="H136:K136"/>
    <mergeCell ref="H140:K140"/>
    <mergeCell ref="H144:K144"/>
    <mergeCell ref="H149:K149"/>
    <mergeCell ref="I137:K137"/>
    <mergeCell ref="I141:K141"/>
    <mergeCell ref="I145:K145"/>
    <mergeCell ref="J138:K138"/>
    <mergeCell ref="J142:K142"/>
    <mergeCell ref="A5:Q5"/>
    <mergeCell ref="B8:K8"/>
    <mergeCell ref="I122:K122"/>
    <mergeCell ref="G12:K12"/>
    <mergeCell ref="G19:K19"/>
    <mergeCell ref="G32:K32"/>
    <mergeCell ref="G42:K42"/>
    <mergeCell ref="G57:K57"/>
    <mergeCell ref="G69:K69"/>
    <mergeCell ref="I14:K14"/>
    <mergeCell ref="H33:K33"/>
    <mergeCell ref="I29:K29"/>
    <mergeCell ref="I34:K34"/>
    <mergeCell ref="I44:K44"/>
    <mergeCell ref="I48:K48"/>
    <mergeCell ref="I21:K21"/>
    <mergeCell ref="J22:K22"/>
    <mergeCell ref="J30:K30"/>
    <mergeCell ref="E10:K10"/>
    <mergeCell ref="E17:K17"/>
    <mergeCell ref="E55:K55"/>
    <mergeCell ref="E62:K62"/>
    <mergeCell ref="E67:K67"/>
    <mergeCell ref="E100:K100"/>
    <mergeCell ref="B349:K349"/>
    <mergeCell ref="B364:K364"/>
    <mergeCell ref="D9:K9"/>
    <mergeCell ref="D99:K99"/>
    <mergeCell ref="D107:K107"/>
    <mergeCell ref="D153:K153"/>
    <mergeCell ref="D200:K200"/>
    <mergeCell ref="D275:K275"/>
    <mergeCell ref="D287:K287"/>
    <mergeCell ref="D304:K304"/>
    <mergeCell ref="D318:K318"/>
    <mergeCell ref="D330:K330"/>
    <mergeCell ref="D341:K341"/>
    <mergeCell ref="E276:K276"/>
    <mergeCell ref="E288:K288"/>
    <mergeCell ref="E305:K305"/>
    <mergeCell ref="D350:K350"/>
    <mergeCell ref="G278:K278"/>
    <mergeCell ref="G290:K290"/>
    <mergeCell ref="G295:K295"/>
    <mergeCell ref="G307:K307"/>
    <mergeCell ref="H121:K121"/>
    <mergeCell ref="F11:K11"/>
    <mergeCell ref="F18:K18"/>
  </mergeCells>
  <pageMargins left="0.39370078740157499" right="0.39370078740157499" top="0.999999984981507" bottom="0.999999984981507" header="0.499999992490753" footer="0.499999992490753"/>
  <pageSetup paperSize="9" scale="79" fitToHeight="0" orientation="portrait" verticalDpi="0" r:id="rId1"/>
  <headerFooter alignWithMargins="0">
    <oddHeader>&amp;CСтраница &amp;P из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43"/>
  <sheetViews>
    <sheetView showGridLines="0" zoomScaleNormal="100" workbookViewId="0">
      <selection activeCell="A161" sqref="A161:XFD170"/>
    </sheetView>
  </sheetViews>
  <sheetFormatPr defaultColWidth="9.140625" defaultRowHeight="12.75" x14ac:dyDescent="0.2"/>
  <cols>
    <col min="1" max="1" width="1.42578125" style="1" customWidth="1"/>
    <col min="2" max="9" width="0" style="1" hidden="1" customWidth="1"/>
    <col min="10" max="10" width="54.28515625" style="1" customWidth="1"/>
    <col min="11" max="11" width="11.42578125" style="1" customWidth="1"/>
    <col min="12" max="12" width="24.7109375" style="1" customWidth="1"/>
    <col min="13" max="13" width="18.85546875" style="1" customWidth="1"/>
    <col min="14" max="14" width="18" style="1" customWidth="1"/>
    <col min="15" max="15" width="17" style="1" hidden="1" customWidth="1"/>
    <col min="16" max="16" width="11.42578125" style="1" hidden="1" customWidth="1"/>
    <col min="17" max="17" width="9.140625" style="224" hidden="1" customWidth="1"/>
    <col min="18" max="19" width="9.140625" style="1" hidden="1" customWidth="1"/>
    <col min="20" max="20" width="11.42578125" style="1" hidden="1" customWidth="1"/>
    <col min="21" max="21" width="16.42578125" style="1" hidden="1" customWidth="1"/>
    <col min="22" max="22" width="15.42578125" style="1" customWidth="1"/>
    <col min="23" max="23" width="15.5703125" style="1" customWidth="1"/>
    <col min="24" max="29" width="9.140625" style="1" customWidth="1"/>
    <col min="30" max="30" width="14.7109375" style="1" customWidth="1"/>
    <col min="31" max="255" width="9.140625" style="1" customWidth="1"/>
    <col min="256" max="16384" width="9.140625" style="1"/>
  </cols>
  <sheetData>
    <row r="1" spans="1:21" ht="29.25" customHeight="1" x14ac:dyDescent="0.25">
      <c r="J1"/>
      <c r="K1" s="503" t="s">
        <v>593</v>
      </c>
      <c r="L1" s="503"/>
      <c r="M1" s="503"/>
      <c r="N1" s="503"/>
    </row>
    <row r="2" spans="1:21" ht="36" customHeight="1" x14ac:dyDescent="0.25">
      <c r="J2"/>
      <c r="K2" s="447" t="s">
        <v>726</v>
      </c>
      <c r="L2" s="447"/>
      <c r="M2" s="447"/>
      <c r="N2" s="447"/>
    </row>
    <row r="3" spans="1:21" ht="29.25" customHeight="1" x14ac:dyDescent="0.25">
      <c r="J3" s="98"/>
      <c r="K3" s="447" t="s">
        <v>727</v>
      </c>
      <c r="L3" s="447"/>
      <c r="M3" s="447"/>
      <c r="N3" s="447"/>
    </row>
    <row r="4" spans="1:21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1"/>
      <c r="N4" s="38"/>
      <c r="O4" s="2"/>
    </row>
    <row r="5" spans="1:21" ht="24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506" t="s">
        <v>366</v>
      </c>
      <c r="K5" s="506"/>
      <c r="L5" s="506"/>
      <c r="M5" s="506"/>
      <c r="N5" s="506"/>
      <c r="O5" s="2"/>
    </row>
    <row r="6" spans="1:21" ht="12.75" customHeight="1" x14ac:dyDescent="0.2">
      <c r="A6" s="35" t="s">
        <v>365</v>
      </c>
      <c r="B6" s="36"/>
      <c r="C6" s="36"/>
      <c r="D6" s="36"/>
      <c r="E6" s="36"/>
      <c r="F6" s="36"/>
      <c r="G6" s="36"/>
      <c r="H6" s="36"/>
      <c r="I6" s="36"/>
      <c r="J6" s="35"/>
      <c r="K6" s="35"/>
      <c r="L6" s="35"/>
      <c r="M6" s="35"/>
      <c r="N6" s="35"/>
      <c r="O6" s="2"/>
    </row>
    <row r="7" spans="1:21" ht="12.75" customHeight="1" x14ac:dyDescent="0.2">
      <c r="A7" s="35" t="s">
        <v>364</v>
      </c>
      <c r="B7" s="14"/>
      <c r="C7" s="14"/>
      <c r="D7" s="14"/>
      <c r="E7" s="14"/>
      <c r="F7" s="14"/>
      <c r="G7" s="14"/>
      <c r="H7" s="14"/>
      <c r="I7" s="14"/>
      <c r="J7" s="34"/>
      <c r="K7" s="34"/>
      <c r="L7" s="34"/>
      <c r="M7" s="34"/>
      <c r="N7" s="34"/>
      <c r="O7" s="2"/>
    </row>
    <row r="8" spans="1:21" ht="12.75" customHeight="1" x14ac:dyDescent="0.2">
      <c r="A8" s="33"/>
      <c r="B8" s="14"/>
      <c r="C8" s="14"/>
      <c r="D8" s="14"/>
      <c r="E8" s="14"/>
      <c r="F8" s="14"/>
      <c r="G8" s="14"/>
      <c r="H8" s="14"/>
      <c r="I8" s="14"/>
      <c r="J8" s="507" t="s">
        <v>838</v>
      </c>
      <c r="K8" s="507"/>
      <c r="L8" s="507"/>
      <c r="M8" s="507"/>
      <c r="N8" s="507"/>
      <c r="O8" s="2"/>
    </row>
    <row r="9" spans="1:21" ht="12.75" customHeight="1" thickBot="1" x14ac:dyDescent="0.25">
      <c r="A9" s="32"/>
      <c r="B9" s="32"/>
      <c r="C9" s="32"/>
      <c r="D9" s="32"/>
      <c r="E9" s="32"/>
      <c r="F9" s="32"/>
      <c r="G9" s="32"/>
      <c r="H9" s="32"/>
      <c r="I9" s="2"/>
      <c r="J9" s="2"/>
      <c r="K9" s="32"/>
      <c r="L9" s="32"/>
      <c r="M9" s="32"/>
      <c r="N9" s="32"/>
      <c r="O9" s="2"/>
    </row>
    <row r="10" spans="1:21" ht="19.899999999999999" customHeight="1" thickBot="1" x14ac:dyDescent="0.25">
      <c r="A10" s="32"/>
      <c r="B10" s="31"/>
      <c r="C10" s="30"/>
      <c r="D10" s="30"/>
      <c r="E10" s="30"/>
      <c r="F10" s="30"/>
      <c r="G10" s="30"/>
      <c r="H10" s="30"/>
      <c r="I10" s="30"/>
      <c r="J10" s="273" t="s">
        <v>363</v>
      </c>
      <c r="K10" s="274" t="s">
        <v>362</v>
      </c>
      <c r="L10" s="275" t="s">
        <v>361</v>
      </c>
      <c r="M10" s="275" t="s">
        <v>360</v>
      </c>
      <c r="N10" s="274" t="s">
        <v>359</v>
      </c>
      <c r="O10" s="11"/>
    </row>
    <row r="11" spans="1:21" ht="12.75" customHeight="1" x14ac:dyDescent="0.2">
      <c r="A11" s="17"/>
      <c r="B11" s="508">
        <v>100</v>
      </c>
      <c r="C11" s="508"/>
      <c r="D11" s="508"/>
      <c r="E11" s="508"/>
      <c r="F11" s="508"/>
      <c r="G11" s="508"/>
      <c r="H11" s="508"/>
      <c r="I11" s="509"/>
      <c r="J11" s="276" t="s">
        <v>358</v>
      </c>
      <c r="K11" s="277">
        <v>100</v>
      </c>
      <c r="L11" s="278" t="s">
        <v>5</v>
      </c>
      <c r="M11" s="279" t="s">
        <v>5</v>
      </c>
      <c r="N11" s="280">
        <f>N12+N19+N31+N61+N79+N84</f>
        <v>36074.160000000003</v>
      </c>
      <c r="O11" s="18">
        <v>41640.79</v>
      </c>
      <c r="P11" s="210">
        <f>N11-O11</f>
        <v>-5566.6299999999974</v>
      </c>
      <c r="Q11" s="224">
        <v>-615.9</v>
      </c>
      <c r="U11" s="209">
        <f>N18+N19+N31+N61+N79+N84</f>
        <v>36074.160000000003</v>
      </c>
    </row>
    <row r="12" spans="1:21" ht="21.75" customHeight="1" x14ac:dyDescent="0.2">
      <c r="A12" s="17"/>
      <c r="B12" s="272"/>
      <c r="C12" s="494">
        <v>102</v>
      </c>
      <c r="D12" s="494"/>
      <c r="E12" s="494"/>
      <c r="F12" s="494"/>
      <c r="G12" s="494"/>
      <c r="H12" s="494"/>
      <c r="I12" s="495"/>
      <c r="J12" s="212" t="s">
        <v>357</v>
      </c>
      <c r="K12" s="281">
        <v>102</v>
      </c>
      <c r="L12" s="207" t="s">
        <v>5</v>
      </c>
      <c r="M12" s="282" t="s">
        <v>5</v>
      </c>
      <c r="N12" s="260">
        <f t="shared" ref="N12:N17" si="0">N13</f>
        <v>1472.6</v>
      </c>
      <c r="O12" s="18"/>
      <c r="P12" s="1">
        <f t="shared" ref="P12:P72" si="1">N12-O12</f>
        <v>1472.6</v>
      </c>
    </row>
    <row r="13" spans="1:21" ht="21.75" customHeight="1" x14ac:dyDescent="0.2">
      <c r="A13" s="17"/>
      <c r="B13" s="271"/>
      <c r="C13" s="266"/>
      <c r="D13" s="496" t="s">
        <v>18</v>
      </c>
      <c r="E13" s="496"/>
      <c r="F13" s="496"/>
      <c r="G13" s="496"/>
      <c r="H13" s="496"/>
      <c r="I13" s="497"/>
      <c r="J13" s="212" t="s">
        <v>19</v>
      </c>
      <c r="K13" s="281">
        <v>102</v>
      </c>
      <c r="L13" s="207" t="s">
        <v>18</v>
      </c>
      <c r="M13" s="282" t="s">
        <v>5</v>
      </c>
      <c r="N13" s="260">
        <f t="shared" si="0"/>
        <v>1472.6</v>
      </c>
      <c r="O13" s="18"/>
      <c r="P13" s="1">
        <f t="shared" si="1"/>
        <v>1472.6</v>
      </c>
    </row>
    <row r="14" spans="1:21" ht="21.75" customHeight="1" x14ac:dyDescent="0.2">
      <c r="A14" s="17"/>
      <c r="B14" s="271"/>
      <c r="C14" s="265"/>
      <c r="D14" s="268"/>
      <c r="E14" s="496" t="s">
        <v>298</v>
      </c>
      <c r="F14" s="496"/>
      <c r="G14" s="496"/>
      <c r="H14" s="496"/>
      <c r="I14" s="497"/>
      <c r="J14" s="212" t="s">
        <v>299</v>
      </c>
      <c r="K14" s="281">
        <v>102</v>
      </c>
      <c r="L14" s="207" t="s">
        <v>298</v>
      </c>
      <c r="M14" s="282" t="s">
        <v>5</v>
      </c>
      <c r="N14" s="260">
        <f t="shared" si="0"/>
        <v>1472.6</v>
      </c>
      <c r="O14" s="18"/>
      <c r="P14" s="1">
        <f t="shared" si="1"/>
        <v>1472.6</v>
      </c>
      <c r="Q14" s="1"/>
    </row>
    <row r="15" spans="1:21" ht="21.75" customHeight="1" x14ac:dyDescent="0.2">
      <c r="A15" s="17"/>
      <c r="B15" s="271"/>
      <c r="C15" s="265"/>
      <c r="D15" s="267"/>
      <c r="E15" s="268"/>
      <c r="F15" s="496" t="s">
        <v>296</v>
      </c>
      <c r="G15" s="496"/>
      <c r="H15" s="496"/>
      <c r="I15" s="497"/>
      <c r="J15" s="212" t="s">
        <v>297</v>
      </c>
      <c r="K15" s="281">
        <v>102</v>
      </c>
      <c r="L15" s="207" t="s">
        <v>296</v>
      </c>
      <c r="M15" s="282" t="s">
        <v>5</v>
      </c>
      <c r="N15" s="260">
        <f t="shared" si="0"/>
        <v>1472.6</v>
      </c>
      <c r="O15" s="18"/>
      <c r="P15" s="1">
        <f t="shared" si="1"/>
        <v>1472.6</v>
      </c>
      <c r="Q15" s="1"/>
    </row>
    <row r="16" spans="1:21" ht="12.75" customHeight="1" x14ac:dyDescent="0.2">
      <c r="A16" s="17"/>
      <c r="B16" s="271"/>
      <c r="C16" s="265"/>
      <c r="D16" s="267"/>
      <c r="E16" s="267"/>
      <c r="F16" s="268"/>
      <c r="G16" s="496" t="s">
        <v>355</v>
      </c>
      <c r="H16" s="496"/>
      <c r="I16" s="497"/>
      <c r="J16" s="212" t="s">
        <v>356</v>
      </c>
      <c r="K16" s="281">
        <v>102</v>
      </c>
      <c r="L16" s="207" t="s">
        <v>355</v>
      </c>
      <c r="M16" s="282" t="s">
        <v>5</v>
      </c>
      <c r="N16" s="260">
        <f t="shared" si="0"/>
        <v>1472.6</v>
      </c>
      <c r="O16" s="18"/>
      <c r="P16" s="1">
        <f t="shared" si="1"/>
        <v>1472.6</v>
      </c>
      <c r="Q16" s="1"/>
    </row>
    <row r="17" spans="1:17" ht="42.75" customHeight="1" x14ac:dyDescent="0.2">
      <c r="A17" s="17"/>
      <c r="B17" s="271"/>
      <c r="C17" s="265"/>
      <c r="D17" s="267"/>
      <c r="E17" s="267"/>
      <c r="F17" s="267"/>
      <c r="G17" s="268"/>
      <c r="H17" s="501" t="s">
        <v>286</v>
      </c>
      <c r="I17" s="502"/>
      <c r="J17" s="212" t="s">
        <v>285</v>
      </c>
      <c r="K17" s="281">
        <v>102</v>
      </c>
      <c r="L17" s="207" t="s">
        <v>355</v>
      </c>
      <c r="M17" s="282">
        <v>100</v>
      </c>
      <c r="N17" s="260">
        <f t="shared" si="0"/>
        <v>1472.6</v>
      </c>
      <c r="O17" s="18"/>
      <c r="P17" s="1">
        <f t="shared" si="1"/>
        <v>1472.6</v>
      </c>
      <c r="Q17" s="1"/>
    </row>
    <row r="18" spans="1:17" ht="21.75" customHeight="1" x14ac:dyDescent="0.2">
      <c r="A18" s="17"/>
      <c r="B18" s="271"/>
      <c r="C18" s="265"/>
      <c r="D18" s="267"/>
      <c r="E18" s="267"/>
      <c r="F18" s="267"/>
      <c r="G18" s="267"/>
      <c r="H18" s="269"/>
      <c r="I18" s="270" t="s">
        <v>284</v>
      </c>
      <c r="J18" s="212" t="s">
        <v>283</v>
      </c>
      <c r="K18" s="281">
        <v>102</v>
      </c>
      <c r="L18" s="207" t="s">
        <v>355</v>
      </c>
      <c r="M18" s="282">
        <v>120</v>
      </c>
      <c r="N18" s="260">
        <v>1472.6</v>
      </c>
      <c r="O18" s="18"/>
      <c r="P18" s="1">
        <f t="shared" si="1"/>
        <v>1472.6</v>
      </c>
      <c r="Q18" s="1"/>
    </row>
    <row r="19" spans="1:17" ht="32.25" customHeight="1" x14ac:dyDescent="0.2">
      <c r="A19" s="17"/>
      <c r="B19" s="272"/>
      <c r="C19" s="494">
        <v>103</v>
      </c>
      <c r="D19" s="494"/>
      <c r="E19" s="494"/>
      <c r="F19" s="494"/>
      <c r="G19" s="494"/>
      <c r="H19" s="494"/>
      <c r="I19" s="495"/>
      <c r="J19" s="212" t="s">
        <v>354</v>
      </c>
      <c r="K19" s="281">
        <v>103</v>
      </c>
      <c r="L19" s="207" t="s">
        <v>5</v>
      </c>
      <c r="M19" s="282" t="s">
        <v>5</v>
      </c>
      <c r="N19" s="260">
        <f>N20</f>
        <v>2582.7600000000002</v>
      </c>
      <c r="O19" s="18">
        <v>2578.1999999999998</v>
      </c>
      <c r="P19" s="211">
        <f t="shared" si="1"/>
        <v>4.5600000000004002</v>
      </c>
      <c r="Q19" s="1"/>
    </row>
    <row r="20" spans="1:17" ht="32.25" customHeight="1" x14ac:dyDescent="0.2">
      <c r="A20" s="17"/>
      <c r="B20" s="271"/>
      <c r="C20" s="266"/>
      <c r="D20" s="496" t="s">
        <v>288</v>
      </c>
      <c r="E20" s="496"/>
      <c r="F20" s="496"/>
      <c r="G20" s="496"/>
      <c r="H20" s="496"/>
      <c r="I20" s="497"/>
      <c r="J20" s="212" t="s">
        <v>289</v>
      </c>
      <c r="K20" s="281">
        <v>103</v>
      </c>
      <c r="L20" s="207" t="s">
        <v>288</v>
      </c>
      <c r="M20" s="282" t="s">
        <v>5</v>
      </c>
      <c r="N20" s="260">
        <f>N21+N28</f>
        <v>2582.7600000000002</v>
      </c>
      <c r="O20" s="18"/>
      <c r="P20" s="1">
        <f t="shared" si="1"/>
        <v>2582.7600000000002</v>
      </c>
      <c r="Q20" s="1"/>
    </row>
    <row r="21" spans="1:17" ht="21.75" customHeight="1" x14ac:dyDescent="0.2">
      <c r="A21" s="17"/>
      <c r="B21" s="271"/>
      <c r="C21" s="265"/>
      <c r="D21" s="267"/>
      <c r="E21" s="267"/>
      <c r="F21" s="268"/>
      <c r="G21" s="496" t="s">
        <v>352</v>
      </c>
      <c r="H21" s="496"/>
      <c r="I21" s="497"/>
      <c r="J21" s="212" t="s">
        <v>353</v>
      </c>
      <c r="K21" s="281">
        <v>103</v>
      </c>
      <c r="L21" s="207" t="s">
        <v>352</v>
      </c>
      <c r="M21" s="282" t="s">
        <v>5</v>
      </c>
      <c r="N21" s="260">
        <f>N22+N24+N26</f>
        <v>1164.31</v>
      </c>
      <c r="O21" s="18">
        <v>1165.6300000000001</v>
      </c>
      <c r="P21" s="1">
        <f t="shared" si="1"/>
        <v>-1.3200000000001637</v>
      </c>
      <c r="Q21" s="1"/>
    </row>
    <row r="22" spans="1:17" ht="42.75" customHeight="1" x14ac:dyDescent="0.2">
      <c r="A22" s="17"/>
      <c r="B22" s="271"/>
      <c r="C22" s="265"/>
      <c r="D22" s="267"/>
      <c r="E22" s="267"/>
      <c r="F22" s="267"/>
      <c r="G22" s="268"/>
      <c r="H22" s="501" t="s">
        <v>286</v>
      </c>
      <c r="I22" s="502"/>
      <c r="J22" s="212" t="s">
        <v>285</v>
      </c>
      <c r="K22" s="281">
        <v>103</v>
      </c>
      <c r="L22" s="207" t="s">
        <v>352</v>
      </c>
      <c r="M22" s="282">
        <v>100</v>
      </c>
      <c r="N22" s="260">
        <v>793.11</v>
      </c>
      <c r="O22" s="18"/>
      <c r="P22" s="1">
        <f t="shared" si="1"/>
        <v>793.11</v>
      </c>
      <c r="Q22" s="1"/>
    </row>
    <row r="23" spans="1:17" ht="21.75" customHeight="1" x14ac:dyDescent="0.2">
      <c r="A23" s="17"/>
      <c r="B23" s="271"/>
      <c r="C23" s="265"/>
      <c r="D23" s="267"/>
      <c r="E23" s="267"/>
      <c r="F23" s="267"/>
      <c r="G23" s="267"/>
      <c r="H23" s="269"/>
      <c r="I23" s="270" t="s">
        <v>284</v>
      </c>
      <c r="J23" s="212" t="s">
        <v>283</v>
      </c>
      <c r="K23" s="281">
        <v>103</v>
      </c>
      <c r="L23" s="207" t="s">
        <v>352</v>
      </c>
      <c r="M23" s="282">
        <v>120</v>
      </c>
      <c r="N23" s="260">
        <v>793.11</v>
      </c>
      <c r="O23" s="18"/>
      <c r="P23" s="1">
        <f t="shared" si="1"/>
        <v>793.11</v>
      </c>
      <c r="Q23" s="1"/>
    </row>
    <row r="24" spans="1:17" ht="21.75" customHeight="1" x14ac:dyDescent="0.2">
      <c r="A24" s="17"/>
      <c r="B24" s="271"/>
      <c r="C24" s="265"/>
      <c r="D24" s="267"/>
      <c r="E24" s="267"/>
      <c r="F24" s="267"/>
      <c r="G24" s="268"/>
      <c r="H24" s="501" t="s">
        <v>26</v>
      </c>
      <c r="I24" s="502"/>
      <c r="J24" s="212" t="s">
        <v>25</v>
      </c>
      <c r="K24" s="281">
        <v>103</v>
      </c>
      <c r="L24" s="207" t="s">
        <v>352</v>
      </c>
      <c r="M24" s="282">
        <v>200</v>
      </c>
      <c r="N24" s="260">
        <f>N25</f>
        <v>366.20000000000005</v>
      </c>
      <c r="O24" s="18"/>
      <c r="P24" s="1">
        <f t="shared" si="1"/>
        <v>366.20000000000005</v>
      </c>
      <c r="Q24" s="1"/>
    </row>
    <row r="25" spans="1:17" ht="21.75" customHeight="1" x14ac:dyDescent="0.2">
      <c r="A25" s="17"/>
      <c r="B25" s="271"/>
      <c r="C25" s="265"/>
      <c r="D25" s="267"/>
      <c r="E25" s="267"/>
      <c r="F25" s="267"/>
      <c r="G25" s="267"/>
      <c r="H25" s="269"/>
      <c r="I25" s="270" t="s">
        <v>24</v>
      </c>
      <c r="J25" s="212" t="s">
        <v>23</v>
      </c>
      <c r="K25" s="281">
        <v>103</v>
      </c>
      <c r="L25" s="207" t="s">
        <v>352</v>
      </c>
      <c r="M25" s="282">
        <v>240</v>
      </c>
      <c r="N25" s="260">
        <f>39.6+282.6+44</f>
        <v>366.20000000000005</v>
      </c>
      <c r="O25" s="18">
        <v>358.29</v>
      </c>
      <c r="P25" s="1">
        <f t="shared" si="1"/>
        <v>7.910000000000025</v>
      </c>
      <c r="Q25" s="1"/>
    </row>
    <row r="26" spans="1:17" ht="12.75" customHeight="1" x14ac:dyDescent="0.2">
      <c r="A26" s="17"/>
      <c r="B26" s="271"/>
      <c r="C26" s="265"/>
      <c r="D26" s="267"/>
      <c r="E26" s="267"/>
      <c r="F26" s="267"/>
      <c r="G26" s="268"/>
      <c r="H26" s="501" t="s">
        <v>42</v>
      </c>
      <c r="I26" s="502"/>
      <c r="J26" s="212" t="s">
        <v>41</v>
      </c>
      <c r="K26" s="281">
        <v>103</v>
      </c>
      <c r="L26" s="207" t="s">
        <v>352</v>
      </c>
      <c r="M26" s="282">
        <v>800</v>
      </c>
      <c r="N26" s="260">
        <f>N27</f>
        <v>5</v>
      </c>
      <c r="O26" s="18">
        <v>14.23</v>
      </c>
      <c r="P26" s="210">
        <f t="shared" si="1"/>
        <v>-9.23</v>
      </c>
      <c r="Q26" s="1"/>
    </row>
    <row r="27" spans="1:17" ht="12.75" customHeight="1" x14ac:dyDescent="0.2">
      <c r="A27" s="17"/>
      <c r="B27" s="271"/>
      <c r="C27" s="265"/>
      <c r="D27" s="267"/>
      <c r="E27" s="267"/>
      <c r="F27" s="267"/>
      <c r="G27" s="267"/>
      <c r="H27" s="269"/>
      <c r="I27" s="270" t="s">
        <v>165</v>
      </c>
      <c r="J27" s="212" t="s">
        <v>164</v>
      </c>
      <c r="K27" s="281">
        <v>103</v>
      </c>
      <c r="L27" s="207" t="s">
        <v>352</v>
      </c>
      <c r="M27" s="282">
        <v>850</v>
      </c>
      <c r="N27" s="260">
        <v>5</v>
      </c>
      <c r="O27" s="18">
        <v>11.23</v>
      </c>
      <c r="P27" s="1">
        <f t="shared" si="1"/>
        <v>-6.23</v>
      </c>
      <c r="Q27" s="1"/>
    </row>
    <row r="28" spans="1:17" ht="12.75" customHeight="1" x14ac:dyDescent="0.2">
      <c r="A28" s="17"/>
      <c r="B28" s="271"/>
      <c r="C28" s="265"/>
      <c r="D28" s="267"/>
      <c r="E28" s="267"/>
      <c r="F28" s="268"/>
      <c r="G28" s="496" t="s">
        <v>350</v>
      </c>
      <c r="H28" s="496"/>
      <c r="I28" s="497"/>
      <c r="J28" s="212" t="s">
        <v>351</v>
      </c>
      <c r="K28" s="281">
        <v>103</v>
      </c>
      <c r="L28" s="207" t="s">
        <v>350</v>
      </c>
      <c r="M28" s="282" t="s">
        <v>5</v>
      </c>
      <c r="N28" s="260">
        <f>N29</f>
        <v>1418.45</v>
      </c>
      <c r="O28" s="18"/>
      <c r="P28" s="1">
        <f t="shared" si="1"/>
        <v>1418.45</v>
      </c>
      <c r="Q28" s="1"/>
    </row>
    <row r="29" spans="1:17" ht="42.75" customHeight="1" x14ac:dyDescent="0.2">
      <c r="A29" s="17"/>
      <c r="B29" s="271"/>
      <c r="C29" s="265"/>
      <c r="D29" s="267"/>
      <c r="E29" s="267"/>
      <c r="F29" s="267"/>
      <c r="G29" s="268"/>
      <c r="H29" s="501" t="s">
        <v>286</v>
      </c>
      <c r="I29" s="502"/>
      <c r="J29" s="212" t="s">
        <v>285</v>
      </c>
      <c r="K29" s="281">
        <v>103</v>
      </c>
      <c r="L29" s="207" t="s">
        <v>350</v>
      </c>
      <c r="M29" s="282">
        <v>100</v>
      </c>
      <c r="N29" s="260">
        <f>N30</f>
        <v>1418.45</v>
      </c>
      <c r="O29" s="18"/>
      <c r="P29" s="1">
        <f t="shared" si="1"/>
        <v>1418.45</v>
      </c>
      <c r="Q29" s="1"/>
    </row>
    <row r="30" spans="1:17" ht="21.75" customHeight="1" x14ac:dyDescent="0.2">
      <c r="A30" s="17"/>
      <c r="B30" s="271"/>
      <c r="C30" s="265"/>
      <c r="D30" s="267"/>
      <c r="E30" s="267"/>
      <c r="F30" s="267"/>
      <c r="G30" s="267"/>
      <c r="H30" s="269"/>
      <c r="I30" s="270" t="s">
        <v>284</v>
      </c>
      <c r="J30" s="212" t="s">
        <v>283</v>
      </c>
      <c r="K30" s="281">
        <v>103</v>
      </c>
      <c r="L30" s="207" t="s">
        <v>350</v>
      </c>
      <c r="M30" s="282">
        <v>120</v>
      </c>
      <c r="N30" s="260">
        <v>1418.45</v>
      </c>
      <c r="O30" s="18"/>
      <c r="P30" s="1">
        <f t="shared" si="1"/>
        <v>1418.45</v>
      </c>
      <c r="Q30" s="1"/>
    </row>
    <row r="31" spans="1:17" ht="32.25" customHeight="1" x14ac:dyDescent="0.2">
      <c r="A31" s="17"/>
      <c r="B31" s="272"/>
      <c r="C31" s="494">
        <v>104</v>
      </c>
      <c r="D31" s="494"/>
      <c r="E31" s="494"/>
      <c r="F31" s="494"/>
      <c r="G31" s="494"/>
      <c r="H31" s="494"/>
      <c r="I31" s="495"/>
      <c r="J31" s="212" t="s">
        <v>349</v>
      </c>
      <c r="K31" s="281">
        <v>104</v>
      </c>
      <c r="L31" s="207" t="s">
        <v>5</v>
      </c>
      <c r="M31" s="282" t="s">
        <v>5</v>
      </c>
      <c r="N31" s="260">
        <f>N32+N55</f>
        <v>26958.09</v>
      </c>
      <c r="O31" s="18">
        <v>30251.57</v>
      </c>
      <c r="P31" s="211">
        <f t="shared" si="1"/>
        <v>-3293.4799999999996</v>
      </c>
      <c r="Q31" s="1"/>
    </row>
    <row r="32" spans="1:17" ht="21.75" customHeight="1" x14ac:dyDescent="0.2">
      <c r="A32" s="17"/>
      <c r="B32" s="271"/>
      <c r="C32" s="266"/>
      <c r="D32" s="496" t="s">
        <v>18</v>
      </c>
      <c r="E32" s="496"/>
      <c r="F32" s="496"/>
      <c r="G32" s="496"/>
      <c r="H32" s="496"/>
      <c r="I32" s="497"/>
      <c r="J32" s="212" t="s">
        <v>19</v>
      </c>
      <c r="K32" s="281">
        <v>104</v>
      </c>
      <c r="L32" s="207" t="s">
        <v>18</v>
      </c>
      <c r="M32" s="282" t="s">
        <v>5</v>
      </c>
      <c r="N32" s="260">
        <f>N33+N46</f>
        <v>22958.09</v>
      </c>
      <c r="O32" s="18">
        <v>30197.57</v>
      </c>
      <c r="P32" s="1">
        <f t="shared" si="1"/>
        <v>-7239.48</v>
      </c>
      <c r="Q32" s="1"/>
    </row>
    <row r="33" spans="1:17" ht="12.75" customHeight="1" x14ac:dyDescent="0.2">
      <c r="A33" s="17"/>
      <c r="B33" s="271"/>
      <c r="C33" s="265"/>
      <c r="D33" s="268"/>
      <c r="E33" s="496" t="s">
        <v>75</v>
      </c>
      <c r="F33" s="496"/>
      <c r="G33" s="496"/>
      <c r="H33" s="496"/>
      <c r="I33" s="497"/>
      <c r="J33" s="212" t="s">
        <v>76</v>
      </c>
      <c r="K33" s="281">
        <v>104</v>
      </c>
      <c r="L33" s="207" t="s">
        <v>75</v>
      </c>
      <c r="M33" s="282" t="s">
        <v>5</v>
      </c>
      <c r="N33" s="283">
        <f>N34+N42+N38</f>
        <v>70.400000000000006</v>
      </c>
      <c r="O33" s="18"/>
      <c r="P33" s="1">
        <f t="shared" si="1"/>
        <v>70.400000000000006</v>
      </c>
      <c r="Q33" s="1"/>
    </row>
    <row r="34" spans="1:17" ht="21.75" customHeight="1" x14ac:dyDescent="0.2">
      <c r="A34" s="17"/>
      <c r="B34" s="271"/>
      <c r="C34" s="265"/>
      <c r="D34" s="267"/>
      <c r="E34" s="268"/>
      <c r="F34" s="496" t="s">
        <v>347</v>
      </c>
      <c r="G34" s="496"/>
      <c r="H34" s="496"/>
      <c r="I34" s="497"/>
      <c r="J34" s="212" t="s">
        <v>348</v>
      </c>
      <c r="K34" s="281">
        <v>104</v>
      </c>
      <c r="L34" s="207" t="s">
        <v>347</v>
      </c>
      <c r="M34" s="282" t="s">
        <v>5</v>
      </c>
      <c r="N34" s="283">
        <f>N35</f>
        <v>15.4</v>
      </c>
      <c r="O34" s="18"/>
      <c r="P34" s="1">
        <f t="shared" si="1"/>
        <v>15.4</v>
      </c>
      <c r="Q34" s="1"/>
    </row>
    <row r="35" spans="1:17" ht="12.75" customHeight="1" x14ac:dyDescent="0.2">
      <c r="A35" s="17"/>
      <c r="B35" s="271"/>
      <c r="C35" s="265"/>
      <c r="D35" s="267"/>
      <c r="E35" s="267"/>
      <c r="F35" s="268"/>
      <c r="G35" s="496" t="s">
        <v>345</v>
      </c>
      <c r="H35" s="496"/>
      <c r="I35" s="497"/>
      <c r="J35" s="212" t="s">
        <v>346</v>
      </c>
      <c r="K35" s="281">
        <v>104</v>
      </c>
      <c r="L35" s="207" t="s">
        <v>345</v>
      </c>
      <c r="M35" s="282" t="s">
        <v>5</v>
      </c>
      <c r="N35" s="283">
        <f>N36</f>
        <v>15.4</v>
      </c>
      <c r="O35" s="18"/>
      <c r="P35" s="1">
        <f t="shared" si="1"/>
        <v>15.4</v>
      </c>
      <c r="Q35" s="1"/>
    </row>
    <row r="36" spans="1:17" ht="12.75" customHeight="1" x14ac:dyDescent="0.2">
      <c r="A36" s="17"/>
      <c r="B36" s="271"/>
      <c r="C36" s="265"/>
      <c r="D36" s="267"/>
      <c r="E36" s="267"/>
      <c r="F36" s="267"/>
      <c r="G36" s="268"/>
      <c r="H36" s="501" t="s">
        <v>42</v>
      </c>
      <c r="I36" s="502"/>
      <c r="J36" s="212" t="s">
        <v>41</v>
      </c>
      <c r="K36" s="281">
        <v>104</v>
      </c>
      <c r="L36" s="207" t="s">
        <v>345</v>
      </c>
      <c r="M36" s="282">
        <v>800</v>
      </c>
      <c r="N36" s="283">
        <f>N37</f>
        <v>15.4</v>
      </c>
      <c r="O36" s="18"/>
      <c r="P36" s="1">
        <f t="shared" si="1"/>
        <v>15.4</v>
      </c>
      <c r="Q36" s="1"/>
    </row>
    <row r="37" spans="1:17" ht="12.75" customHeight="1" x14ac:dyDescent="0.2">
      <c r="A37" s="17"/>
      <c r="B37" s="271"/>
      <c r="C37" s="265"/>
      <c r="D37" s="267"/>
      <c r="E37" s="267"/>
      <c r="F37" s="267"/>
      <c r="G37" s="267"/>
      <c r="H37" s="269"/>
      <c r="I37" s="270" t="s">
        <v>165</v>
      </c>
      <c r="J37" s="212" t="s">
        <v>164</v>
      </c>
      <c r="K37" s="281">
        <v>104</v>
      </c>
      <c r="L37" s="207" t="s">
        <v>345</v>
      </c>
      <c r="M37" s="282">
        <v>850</v>
      </c>
      <c r="N37" s="283">
        <v>15.4</v>
      </c>
      <c r="O37" s="18"/>
      <c r="P37" s="1">
        <f t="shared" si="1"/>
        <v>15.4</v>
      </c>
      <c r="Q37" s="1"/>
    </row>
    <row r="38" spans="1:17" ht="21.75" customHeight="1" x14ac:dyDescent="0.2">
      <c r="A38" s="17"/>
      <c r="B38" s="271"/>
      <c r="C38" s="265"/>
      <c r="D38" s="267"/>
      <c r="E38" s="268"/>
      <c r="F38" s="267"/>
      <c r="G38" s="267"/>
      <c r="H38" s="269"/>
      <c r="I38" s="270"/>
      <c r="J38" s="212" t="s">
        <v>711</v>
      </c>
      <c r="K38" s="281">
        <v>104</v>
      </c>
      <c r="L38" s="207">
        <v>1120300710</v>
      </c>
      <c r="M38" s="282"/>
      <c r="N38" s="283">
        <f>N39</f>
        <v>15</v>
      </c>
      <c r="O38" s="18"/>
      <c r="Q38" s="1"/>
    </row>
    <row r="39" spans="1:17" ht="21.75" customHeight="1" x14ac:dyDescent="0.2">
      <c r="A39" s="17"/>
      <c r="B39" s="271"/>
      <c r="C39" s="265"/>
      <c r="D39" s="267"/>
      <c r="E39" s="268"/>
      <c r="F39" s="267"/>
      <c r="G39" s="267"/>
      <c r="H39" s="269"/>
      <c r="I39" s="270"/>
      <c r="J39" s="212" t="s">
        <v>712</v>
      </c>
      <c r="K39" s="281">
        <v>104</v>
      </c>
      <c r="L39" s="207">
        <v>1120300710</v>
      </c>
      <c r="M39" s="282"/>
      <c r="N39" s="283">
        <f>N40</f>
        <v>15</v>
      </c>
      <c r="O39" s="18"/>
      <c r="Q39" s="1"/>
    </row>
    <row r="40" spans="1:17" ht="21.75" customHeight="1" x14ac:dyDescent="0.2">
      <c r="A40" s="17"/>
      <c r="B40" s="271"/>
      <c r="C40" s="265"/>
      <c r="D40" s="267"/>
      <c r="E40" s="268"/>
      <c r="F40" s="267"/>
      <c r="G40" s="267"/>
      <c r="H40" s="269"/>
      <c r="I40" s="270"/>
      <c r="J40" s="212" t="s">
        <v>25</v>
      </c>
      <c r="K40" s="281">
        <v>104</v>
      </c>
      <c r="L40" s="207">
        <v>1120300710</v>
      </c>
      <c r="M40" s="282">
        <v>200</v>
      </c>
      <c r="N40" s="283">
        <f>N41</f>
        <v>15</v>
      </c>
      <c r="O40" s="18"/>
      <c r="Q40" s="1"/>
    </row>
    <row r="41" spans="1:17" ht="21.75" customHeight="1" x14ac:dyDescent="0.2">
      <c r="A41" s="17"/>
      <c r="B41" s="271"/>
      <c r="C41" s="265"/>
      <c r="D41" s="267"/>
      <c r="E41" s="268"/>
      <c r="F41" s="267"/>
      <c r="G41" s="267"/>
      <c r="H41" s="269"/>
      <c r="I41" s="270"/>
      <c r="J41" s="212" t="s">
        <v>23</v>
      </c>
      <c r="K41" s="281">
        <v>104</v>
      </c>
      <c r="L41" s="207">
        <v>1120300710</v>
      </c>
      <c r="M41" s="282">
        <v>240</v>
      </c>
      <c r="N41" s="283">
        <v>15</v>
      </c>
      <c r="O41" s="18"/>
      <c r="Q41" s="1"/>
    </row>
    <row r="42" spans="1:17" ht="21.75" customHeight="1" x14ac:dyDescent="0.2">
      <c r="A42" s="17"/>
      <c r="B42" s="271"/>
      <c r="C42" s="265"/>
      <c r="D42" s="267"/>
      <c r="E42" s="268"/>
      <c r="F42" s="496" t="s">
        <v>343</v>
      </c>
      <c r="G42" s="496"/>
      <c r="H42" s="496"/>
      <c r="I42" s="497"/>
      <c r="J42" s="212" t="s">
        <v>344</v>
      </c>
      <c r="K42" s="281">
        <v>104</v>
      </c>
      <c r="L42" s="207" t="s">
        <v>343</v>
      </c>
      <c r="M42" s="282" t="s">
        <v>5</v>
      </c>
      <c r="N42" s="283">
        <f>N43</f>
        <v>40</v>
      </c>
      <c r="O42" s="18">
        <v>97.32</v>
      </c>
      <c r="P42" s="1">
        <f t="shared" si="1"/>
        <v>-57.319999999999993</v>
      </c>
      <c r="Q42" s="1"/>
    </row>
    <row r="43" spans="1:17" ht="21.75" customHeight="1" x14ac:dyDescent="0.2">
      <c r="A43" s="17"/>
      <c r="B43" s="271"/>
      <c r="C43" s="265"/>
      <c r="D43" s="267"/>
      <c r="E43" s="267"/>
      <c r="F43" s="268"/>
      <c r="G43" s="496" t="s">
        <v>341</v>
      </c>
      <c r="H43" s="496"/>
      <c r="I43" s="497"/>
      <c r="J43" s="212" t="s">
        <v>342</v>
      </c>
      <c r="K43" s="281">
        <v>104</v>
      </c>
      <c r="L43" s="207" t="s">
        <v>341</v>
      </c>
      <c r="M43" s="282" t="s">
        <v>5</v>
      </c>
      <c r="N43" s="283">
        <f>N44</f>
        <v>40</v>
      </c>
      <c r="O43" s="18"/>
      <c r="P43" s="1">
        <f t="shared" si="1"/>
        <v>40</v>
      </c>
      <c r="Q43" s="1"/>
    </row>
    <row r="44" spans="1:17" ht="21.75" customHeight="1" x14ac:dyDescent="0.2">
      <c r="A44" s="17"/>
      <c r="B44" s="271"/>
      <c r="C44" s="265"/>
      <c r="D44" s="267"/>
      <c r="E44" s="267"/>
      <c r="F44" s="267"/>
      <c r="G44" s="268"/>
      <c r="H44" s="501" t="s">
        <v>26</v>
      </c>
      <c r="I44" s="502"/>
      <c r="J44" s="212" t="s">
        <v>25</v>
      </c>
      <c r="K44" s="281">
        <v>104</v>
      </c>
      <c r="L44" s="207" t="s">
        <v>341</v>
      </c>
      <c r="M44" s="282">
        <v>200</v>
      </c>
      <c r="N44" s="283">
        <f>N45</f>
        <v>40</v>
      </c>
      <c r="O44" s="18"/>
      <c r="P44" s="1">
        <f t="shared" si="1"/>
        <v>40</v>
      </c>
      <c r="Q44" s="1"/>
    </row>
    <row r="45" spans="1:17" ht="42.75" customHeight="1" x14ac:dyDescent="0.2">
      <c r="A45" s="17"/>
      <c r="B45" s="271"/>
      <c r="C45" s="265"/>
      <c r="D45" s="267"/>
      <c r="E45" s="267"/>
      <c r="F45" s="267"/>
      <c r="G45" s="267"/>
      <c r="H45" s="269"/>
      <c r="I45" s="270" t="s">
        <v>24</v>
      </c>
      <c r="J45" s="212" t="s">
        <v>23</v>
      </c>
      <c r="K45" s="281">
        <v>104</v>
      </c>
      <c r="L45" s="207" t="s">
        <v>341</v>
      </c>
      <c r="M45" s="282">
        <v>240</v>
      </c>
      <c r="N45" s="283">
        <v>40</v>
      </c>
      <c r="O45" s="18">
        <v>97.32</v>
      </c>
      <c r="P45" s="1">
        <f t="shared" si="1"/>
        <v>-57.319999999999993</v>
      </c>
    </row>
    <row r="46" spans="1:17" ht="21.75" customHeight="1" x14ac:dyDescent="0.2">
      <c r="A46" s="17"/>
      <c r="B46" s="271"/>
      <c r="C46" s="265"/>
      <c r="D46" s="268"/>
      <c r="E46" s="496" t="s">
        <v>298</v>
      </c>
      <c r="F46" s="496"/>
      <c r="G46" s="496"/>
      <c r="H46" s="496"/>
      <c r="I46" s="497"/>
      <c r="J46" s="212" t="s">
        <v>811</v>
      </c>
      <c r="K46" s="281">
        <v>104</v>
      </c>
      <c r="L46" s="207" t="s">
        <v>298</v>
      </c>
      <c r="M46" s="282" t="s">
        <v>5</v>
      </c>
      <c r="N46" s="283">
        <f>N47</f>
        <v>22887.69</v>
      </c>
      <c r="O46" s="18">
        <v>30073.75</v>
      </c>
      <c r="P46" s="1">
        <f t="shared" si="1"/>
        <v>-7186.0600000000013</v>
      </c>
    </row>
    <row r="47" spans="1:17" ht="21.75" customHeight="1" x14ac:dyDescent="0.2">
      <c r="A47" s="17"/>
      <c r="B47" s="271"/>
      <c r="C47" s="265"/>
      <c r="D47" s="267"/>
      <c r="E47" s="268"/>
      <c r="F47" s="496" t="s">
        <v>296</v>
      </c>
      <c r="G47" s="496"/>
      <c r="H47" s="496"/>
      <c r="I47" s="497"/>
      <c r="J47" s="212" t="s">
        <v>297</v>
      </c>
      <c r="K47" s="281">
        <v>104</v>
      </c>
      <c r="L47" s="207" t="s">
        <v>296</v>
      </c>
      <c r="M47" s="282" t="s">
        <v>5</v>
      </c>
      <c r="N47" s="283">
        <f>N48</f>
        <v>22887.69</v>
      </c>
      <c r="O47" s="18"/>
      <c r="P47" s="1">
        <f t="shared" si="1"/>
        <v>22887.69</v>
      </c>
    </row>
    <row r="48" spans="1:17" ht="21.75" customHeight="1" x14ac:dyDescent="0.2">
      <c r="A48" s="17"/>
      <c r="B48" s="271"/>
      <c r="C48" s="265"/>
      <c r="D48" s="267"/>
      <c r="E48" s="267"/>
      <c r="F48" s="268"/>
      <c r="G48" s="496" t="s">
        <v>339</v>
      </c>
      <c r="H48" s="496"/>
      <c r="I48" s="497"/>
      <c r="J48" s="212" t="s">
        <v>340</v>
      </c>
      <c r="K48" s="281">
        <v>104</v>
      </c>
      <c r="L48" s="207" t="s">
        <v>339</v>
      </c>
      <c r="M48" s="282" t="s">
        <v>5</v>
      </c>
      <c r="N48" s="283">
        <f>N49+N51+N53</f>
        <v>22887.69</v>
      </c>
      <c r="O48" s="18"/>
      <c r="P48" s="1">
        <f t="shared" si="1"/>
        <v>22887.69</v>
      </c>
      <c r="Q48" s="224">
        <v>-615.9</v>
      </c>
    </row>
    <row r="49" spans="1:17" ht="12.75" customHeight="1" x14ac:dyDescent="0.2">
      <c r="A49" s="17"/>
      <c r="B49" s="271"/>
      <c r="C49" s="265"/>
      <c r="D49" s="267"/>
      <c r="E49" s="267"/>
      <c r="F49" s="267"/>
      <c r="G49" s="268"/>
      <c r="H49" s="501" t="s">
        <v>286</v>
      </c>
      <c r="I49" s="502"/>
      <c r="J49" s="212" t="s">
        <v>285</v>
      </c>
      <c r="K49" s="281">
        <v>104</v>
      </c>
      <c r="L49" s="207" t="s">
        <v>339</v>
      </c>
      <c r="M49" s="282">
        <v>100</v>
      </c>
      <c r="N49" s="283">
        <f>N50</f>
        <v>13012.96</v>
      </c>
      <c r="O49" s="18">
        <v>12307.4</v>
      </c>
      <c r="P49" s="209">
        <f t="shared" si="1"/>
        <v>705.55999999999949</v>
      </c>
    </row>
    <row r="50" spans="1:17" ht="21.75" customHeight="1" x14ac:dyDescent="0.2">
      <c r="A50" s="17"/>
      <c r="B50" s="271"/>
      <c r="C50" s="265"/>
      <c r="D50" s="267"/>
      <c r="E50" s="267"/>
      <c r="F50" s="267"/>
      <c r="G50" s="267"/>
      <c r="H50" s="269"/>
      <c r="I50" s="270" t="s">
        <v>284</v>
      </c>
      <c r="J50" s="212" t="s">
        <v>283</v>
      </c>
      <c r="K50" s="281">
        <v>104</v>
      </c>
      <c r="L50" s="207" t="s">
        <v>339</v>
      </c>
      <c r="M50" s="282">
        <v>120</v>
      </c>
      <c r="N50" s="283">
        <f>12992.96+20</f>
        <v>13012.96</v>
      </c>
      <c r="O50" s="18">
        <v>12307.4</v>
      </c>
      <c r="P50" s="1">
        <f t="shared" si="1"/>
        <v>705.55999999999949</v>
      </c>
    </row>
    <row r="51" spans="1:17" ht="12.75" customHeight="1" x14ac:dyDescent="0.2">
      <c r="A51" s="17"/>
      <c r="B51" s="271"/>
      <c r="C51" s="265"/>
      <c r="D51" s="267"/>
      <c r="E51" s="267"/>
      <c r="F51" s="267"/>
      <c r="G51" s="268"/>
      <c r="H51" s="501" t="s">
        <v>26</v>
      </c>
      <c r="I51" s="502"/>
      <c r="J51" s="212" t="s">
        <v>25</v>
      </c>
      <c r="K51" s="281">
        <v>104</v>
      </c>
      <c r="L51" s="207" t="s">
        <v>339</v>
      </c>
      <c r="M51" s="282">
        <v>200</v>
      </c>
      <c r="N51" s="283">
        <f>N52</f>
        <v>7874.73</v>
      </c>
      <c r="O51" s="18"/>
      <c r="P51" s="1">
        <f t="shared" si="1"/>
        <v>7874.73</v>
      </c>
      <c r="Q51" s="224">
        <v>-615.9</v>
      </c>
    </row>
    <row r="52" spans="1:17" ht="12.75" customHeight="1" x14ac:dyDescent="0.2">
      <c r="A52" s="17"/>
      <c r="B52" s="271"/>
      <c r="C52" s="265"/>
      <c r="D52" s="267"/>
      <c r="E52" s="267"/>
      <c r="F52" s="267"/>
      <c r="G52" s="267"/>
      <c r="H52" s="269"/>
      <c r="I52" s="270" t="s">
        <v>24</v>
      </c>
      <c r="J52" s="212" t="s">
        <v>23</v>
      </c>
      <c r="K52" s="281">
        <v>104</v>
      </c>
      <c r="L52" s="207" t="s">
        <v>339</v>
      </c>
      <c r="M52" s="282">
        <v>240</v>
      </c>
      <c r="N52" s="283">
        <f>11374.73+500-4000</f>
        <v>7874.73</v>
      </c>
      <c r="O52" s="18">
        <v>15766.35</v>
      </c>
      <c r="P52" s="1">
        <f t="shared" si="1"/>
        <v>-7891.6200000000008</v>
      </c>
    </row>
    <row r="53" spans="1:17" ht="32.25" customHeight="1" x14ac:dyDescent="0.2">
      <c r="A53" s="17"/>
      <c r="B53" s="271"/>
      <c r="C53" s="265"/>
      <c r="D53" s="267"/>
      <c r="E53" s="267"/>
      <c r="F53" s="267"/>
      <c r="G53" s="268"/>
      <c r="H53" s="501" t="s">
        <v>42</v>
      </c>
      <c r="I53" s="502"/>
      <c r="J53" s="212" t="s">
        <v>41</v>
      </c>
      <c r="K53" s="281">
        <v>104</v>
      </c>
      <c r="L53" s="207" t="s">
        <v>339</v>
      </c>
      <c r="M53" s="282">
        <v>800</v>
      </c>
      <c r="N53" s="283">
        <v>2000</v>
      </c>
      <c r="O53" s="18"/>
      <c r="P53" s="1">
        <f t="shared" si="1"/>
        <v>2000</v>
      </c>
    </row>
    <row r="54" spans="1:17" ht="21.75" customHeight="1" x14ac:dyDescent="0.2">
      <c r="A54" s="17"/>
      <c r="B54" s="271"/>
      <c r="C54" s="265"/>
      <c r="D54" s="267"/>
      <c r="E54" s="267"/>
      <c r="F54" s="267"/>
      <c r="G54" s="267"/>
      <c r="H54" s="269"/>
      <c r="I54" s="270" t="s">
        <v>165</v>
      </c>
      <c r="J54" s="212" t="s">
        <v>164</v>
      </c>
      <c r="K54" s="281">
        <v>104</v>
      </c>
      <c r="L54" s="207" t="s">
        <v>339</v>
      </c>
      <c r="M54" s="282">
        <v>850</v>
      </c>
      <c r="N54" s="283">
        <v>2000</v>
      </c>
      <c r="O54" s="18"/>
      <c r="P54" s="1">
        <f t="shared" si="1"/>
        <v>2000</v>
      </c>
    </row>
    <row r="55" spans="1:17" ht="36" customHeight="1" x14ac:dyDescent="0.2">
      <c r="A55" s="17"/>
      <c r="B55" s="427"/>
      <c r="C55" s="420"/>
      <c r="D55" s="422"/>
      <c r="E55" s="422"/>
      <c r="F55" s="422"/>
      <c r="G55" s="422"/>
      <c r="H55" s="424"/>
      <c r="I55" s="425"/>
      <c r="J55" s="212" t="s">
        <v>162</v>
      </c>
      <c r="K55" s="281">
        <v>104</v>
      </c>
      <c r="L55" s="207">
        <v>1200000000</v>
      </c>
      <c r="M55" s="282"/>
      <c r="N55" s="283">
        <f>N56</f>
        <v>4000</v>
      </c>
      <c r="O55" s="18"/>
    </row>
    <row r="56" spans="1:17" ht="21.75" customHeight="1" x14ac:dyDescent="0.2">
      <c r="A56" s="17"/>
      <c r="B56" s="427"/>
      <c r="C56" s="420"/>
      <c r="D56" s="422"/>
      <c r="E56" s="422"/>
      <c r="F56" s="422"/>
      <c r="G56" s="422"/>
      <c r="H56" s="424"/>
      <c r="I56" s="425"/>
      <c r="J56" s="164" t="s">
        <v>145</v>
      </c>
      <c r="K56" s="281">
        <v>104</v>
      </c>
      <c r="L56" s="207">
        <v>1220000000</v>
      </c>
      <c r="M56" s="282"/>
      <c r="N56" s="283">
        <f>N57</f>
        <v>4000</v>
      </c>
      <c r="O56" s="18"/>
    </row>
    <row r="57" spans="1:17" ht="27" customHeight="1" x14ac:dyDescent="0.2">
      <c r="A57" s="17"/>
      <c r="B57" s="427"/>
      <c r="C57" s="420"/>
      <c r="D57" s="422"/>
      <c r="E57" s="422"/>
      <c r="F57" s="422"/>
      <c r="G57" s="422"/>
      <c r="H57" s="424"/>
      <c r="I57" s="425"/>
      <c r="J57" s="212" t="s">
        <v>696</v>
      </c>
      <c r="K57" s="281">
        <v>104</v>
      </c>
      <c r="L57" s="207">
        <v>1220800000</v>
      </c>
      <c r="M57" s="282"/>
      <c r="N57" s="283">
        <f>N58</f>
        <v>4000</v>
      </c>
      <c r="O57" s="18"/>
    </row>
    <row r="58" spans="1:17" ht="19.5" customHeight="1" x14ac:dyDescent="0.2">
      <c r="A58" s="17"/>
      <c r="B58" s="427"/>
      <c r="C58" s="420"/>
      <c r="D58" s="422"/>
      <c r="E58" s="422"/>
      <c r="F58" s="422"/>
      <c r="G58" s="422"/>
      <c r="H58" s="424"/>
      <c r="I58" s="425"/>
      <c r="J58" s="212" t="s">
        <v>697</v>
      </c>
      <c r="K58" s="281">
        <v>104</v>
      </c>
      <c r="L58" s="207">
        <v>1220805690</v>
      </c>
      <c r="M58" s="282"/>
      <c r="N58" s="283">
        <f>N59</f>
        <v>4000</v>
      </c>
      <c r="O58" s="18"/>
    </row>
    <row r="59" spans="1:17" ht="27" customHeight="1" x14ac:dyDescent="0.2">
      <c r="A59" s="17"/>
      <c r="B59" s="427"/>
      <c r="C59" s="420"/>
      <c r="D59" s="422"/>
      <c r="E59" s="422"/>
      <c r="F59" s="422"/>
      <c r="G59" s="422"/>
      <c r="H59" s="424"/>
      <c r="I59" s="425"/>
      <c r="J59" s="212" t="s">
        <v>55</v>
      </c>
      <c r="K59" s="281">
        <v>104</v>
      </c>
      <c r="L59" s="207">
        <v>1220805690</v>
      </c>
      <c r="M59" s="282"/>
      <c r="N59" s="283">
        <f>N60</f>
        <v>4000</v>
      </c>
      <c r="O59" s="18"/>
    </row>
    <row r="60" spans="1:17" ht="21.75" customHeight="1" x14ac:dyDescent="0.2">
      <c r="A60" s="17"/>
      <c r="B60" s="427"/>
      <c r="C60" s="420"/>
      <c r="D60" s="422"/>
      <c r="E60" s="422"/>
      <c r="F60" s="422"/>
      <c r="G60" s="422"/>
      <c r="H60" s="424"/>
      <c r="I60" s="425"/>
      <c r="J60" s="212" t="s">
        <v>53</v>
      </c>
      <c r="K60" s="281">
        <v>104</v>
      </c>
      <c r="L60" s="207">
        <v>1220805690</v>
      </c>
      <c r="M60" s="282"/>
      <c r="N60" s="283">
        <v>4000</v>
      </c>
      <c r="O60" s="18"/>
    </row>
    <row r="61" spans="1:17" ht="12.75" customHeight="1" x14ac:dyDescent="0.2">
      <c r="A61" s="17"/>
      <c r="B61" s="272"/>
      <c r="C61" s="494">
        <v>106</v>
      </c>
      <c r="D61" s="494"/>
      <c r="E61" s="494"/>
      <c r="F61" s="494"/>
      <c r="G61" s="494"/>
      <c r="H61" s="494"/>
      <c r="I61" s="495"/>
      <c r="J61" s="212" t="s">
        <v>330</v>
      </c>
      <c r="K61" s="281">
        <v>106</v>
      </c>
      <c r="L61" s="207" t="s">
        <v>5</v>
      </c>
      <c r="M61" s="282" t="s">
        <v>5</v>
      </c>
      <c r="N61" s="260">
        <f>N62+N68</f>
        <v>2983.8</v>
      </c>
      <c r="O61" s="18"/>
      <c r="P61" s="1">
        <f t="shared" si="1"/>
        <v>2983.8</v>
      </c>
    </row>
    <row r="62" spans="1:17" ht="21.75" customHeight="1" x14ac:dyDescent="0.2">
      <c r="A62" s="17"/>
      <c r="B62" s="271"/>
      <c r="C62" s="266"/>
      <c r="D62" s="496" t="s">
        <v>18</v>
      </c>
      <c r="E62" s="496"/>
      <c r="F62" s="496"/>
      <c r="G62" s="496"/>
      <c r="H62" s="496"/>
      <c r="I62" s="497"/>
      <c r="J62" s="212" t="s">
        <v>19</v>
      </c>
      <c r="K62" s="281">
        <v>106</v>
      </c>
      <c r="L62" s="207" t="s">
        <v>18</v>
      </c>
      <c r="M62" s="282" t="s">
        <v>5</v>
      </c>
      <c r="N62" s="260">
        <f>N63</f>
        <v>750</v>
      </c>
      <c r="O62" s="18"/>
      <c r="P62" s="1">
        <f t="shared" si="1"/>
        <v>750</v>
      </c>
    </row>
    <row r="63" spans="1:17" ht="32.25" customHeight="1" x14ac:dyDescent="0.2">
      <c r="A63" s="17"/>
      <c r="B63" s="271"/>
      <c r="C63" s="265"/>
      <c r="D63" s="268"/>
      <c r="E63" s="496" t="s">
        <v>16</v>
      </c>
      <c r="F63" s="496"/>
      <c r="G63" s="496"/>
      <c r="H63" s="496"/>
      <c r="I63" s="497"/>
      <c r="J63" s="212" t="s">
        <v>17</v>
      </c>
      <c r="K63" s="281">
        <v>106</v>
      </c>
      <c r="L63" s="207" t="s">
        <v>16</v>
      </c>
      <c r="M63" s="282" t="s">
        <v>5</v>
      </c>
      <c r="N63" s="260">
        <f>N64</f>
        <v>750</v>
      </c>
      <c r="O63" s="18"/>
      <c r="P63" s="1">
        <f t="shared" si="1"/>
        <v>750</v>
      </c>
    </row>
    <row r="64" spans="1:17" ht="12.75" customHeight="1" x14ac:dyDescent="0.2">
      <c r="A64" s="17"/>
      <c r="B64" s="271"/>
      <c r="C64" s="265"/>
      <c r="D64" s="267"/>
      <c r="E64" s="268"/>
      <c r="F64" s="496" t="s">
        <v>316</v>
      </c>
      <c r="G64" s="496"/>
      <c r="H64" s="496"/>
      <c r="I64" s="497"/>
      <c r="J64" s="212" t="s">
        <v>317</v>
      </c>
      <c r="K64" s="281">
        <v>106</v>
      </c>
      <c r="L64" s="207" t="s">
        <v>316</v>
      </c>
      <c r="M64" s="282" t="s">
        <v>5</v>
      </c>
      <c r="N64" s="260">
        <f>N65</f>
        <v>750</v>
      </c>
      <c r="O64" s="18"/>
      <c r="P64" s="1">
        <f t="shared" si="1"/>
        <v>750</v>
      </c>
    </row>
    <row r="65" spans="1:24" ht="12.75" customHeight="1" x14ac:dyDescent="0.2">
      <c r="A65" s="17"/>
      <c r="B65" s="271"/>
      <c r="C65" s="265"/>
      <c r="D65" s="267"/>
      <c r="E65" s="267"/>
      <c r="F65" s="268"/>
      <c r="G65" s="496" t="s">
        <v>328</v>
      </c>
      <c r="H65" s="496"/>
      <c r="I65" s="497"/>
      <c r="J65" s="212" t="s">
        <v>329</v>
      </c>
      <c r="K65" s="281">
        <v>106</v>
      </c>
      <c r="L65" s="207" t="s">
        <v>328</v>
      </c>
      <c r="M65" s="282" t="s">
        <v>5</v>
      </c>
      <c r="N65" s="260">
        <f>N66</f>
        <v>750</v>
      </c>
      <c r="O65" s="18"/>
      <c r="P65" s="1">
        <f t="shared" si="1"/>
        <v>750</v>
      </c>
    </row>
    <row r="66" spans="1:24" ht="32.25" customHeight="1" x14ac:dyDescent="0.2">
      <c r="A66" s="17"/>
      <c r="B66" s="271"/>
      <c r="C66" s="265"/>
      <c r="D66" s="267"/>
      <c r="E66" s="267"/>
      <c r="F66" s="267"/>
      <c r="G66" s="268"/>
      <c r="H66" s="501" t="s">
        <v>314</v>
      </c>
      <c r="I66" s="502"/>
      <c r="J66" s="212" t="s">
        <v>313</v>
      </c>
      <c r="K66" s="281">
        <v>106</v>
      </c>
      <c r="L66" s="207" t="s">
        <v>328</v>
      </c>
      <c r="M66" s="282">
        <v>500</v>
      </c>
      <c r="N66" s="260">
        <f>N67</f>
        <v>750</v>
      </c>
      <c r="O66" s="18"/>
      <c r="P66" s="1">
        <f t="shared" si="1"/>
        <v>750</v>
      </c>
    </row>
    <row r="67" spans="1:24" ht="21.75" customHeight="1" x14ac:dyDescent="0.2">
      <c r="A67" s="17"/>
      <c r="B67" s="271"/>
      <c r="C67" s="265"/>
      <c r="D67" s="267"/>
      <c r="E67" s="267"/>
      <c r="F67" s="267"/>
      <c r="G67" s="267"/>
      <c r="H67" s="269"/>
      <c r="I67" s="270" t="s">
        <v>312</v>
      </c>
      <c r="J67" s="212" t="s">
        <v>311</v>
      </c>
      <c r="K67" s="281">
        <v>106</v>
      </c>
      <c r="L67" s="207" t="s">
        <v>328</v>
      </c>
      <c r="M67" s="282">
        <v>540</v>
      </c>
      <c r="N67" s="283">
        <v>750</v>
      </c>
      <c r="O67" s="18"/>
      <c r="P67" s="1">
        <f t="shared" si="1"/>
        <v>750</v>
      </c>
    </row>
    <row r="68" spans="1:24" ht="42.75" customHeight="1" x14ac:dyDescent="0.2">
      <c r="A68" s="17"/>
      <c r="B68" s="271"/>
      <c r="C68" s="266"/>
      <c r="D68" s="496" t="s">
        <v>288</v>
      </c>
      <c r="E68" s="496"/>
      <c r="F68" s="496"/>
      <c r="G68" s="496"/>
      <c r="H68" s="496"/>
      <c r="I68" s="497"/>
      <c r="J68" s="212" t="s">
        <v>289</v>
      </c>
      <c r="K68" s="281">
        <v>106</v>
      </c>
      <c r="L68" s="207" t="s">
        <v>288</v>
      </c>
      <c r="M68" s="282" t="s">
        <v>5</v>
      </c>
      <c r="N68" s="260">
        <f>N69+N76</f>
        <v>2233.8000000000002</v>
      </c>
      <c r="O68" s="18">
        <v>2171.79</v>
      </c>
      <c r="P68" s="211">
        <f t="shared" si="1"/>
        <v>62.010000000000218</v>
      </c>
    </row>
    <row r="69" spans="1:24" ht="21.75" customHeight="1" x14ac:dyDescent="0.2">
      <c r="A69" s="17"/>
      <c r="B69" s="271"/>
      <c r="C69" s="265"/>
      <c r="D69" s="267"/>
      <c r="E69" s="267"/>
      <c r="F69" s="268"/>
      <c r="G69" s="496" t="s">
        <v>326</v>
      </c>
      <c r="H69" s="496"/>
      <c r="I69" s="497"/>
      <c r="J69" s="212" t="s">
        <v>327</v>
      </c>
      <c r="K69" s="281">
        <v>106</v>
      </c>
      <c r="L69" s="207" t="s">
        <v>326</v>
      </c>
      <c r="M69" s="282" t="s">
        <v>5</v>
      </c>
      <c r="N69" s="260">
        <f>N70+N72+N74</f>
        <v>970.25</v>
      </c>
      <c r="O69" s="18"/>
      <c r="P69" s="1">
        <f t="shared" si="1"/>
        <v>970.25</v>
      </c>
    </row>
    <row r="70" spans="1:24" ht="21.75" customHeight="1" x14ac:dyDescent="0.2">
      <c r="A70" s="17"/>
      <c r="B70" s="271"/>
      <c r="C70" s="265"/>
      <c r="D70" s="267"/>
      <c r="E70" s="267"/>
      <c r="F70" s="267"/>
      <c r="G70" s="268"/>
      <c r="H70" s="501" t="s">
        <v>286</v>
      </c>
      <c r="I70" s="502"/>
      <c r="J70" s="212" t="s">
        <v>285</v>
      </c>
      <c r="K70" s="281">
        <v>106</v>
      </c>
      <c r="L70" s="207" t="s">
        <v>326</v>
      </c>
      <c r="M70" s="282">
        <v>100</v>
      </c>
      <c r="N70" s="260">
        <f>N71</f>
        <v>708.25</v>
      </c>
      <c r="O70" s="18"/>
      <c r="P70" s="1">
        <f t="shared" si="1"/>
        <v>708.25</v>
      </c>
      <c r="X70" s="210"/>
    </row>
    <row r="71" spans="1:24" ht="21.75" customHeight="1" x14ac:dyDescent="0.2">
      <c r="A71" s="17"/>
      <c r="B71" s="271"/>
      <c r="C71" s="265"/>
      <c r="D71" s="267"/>
      <c r="E71" s="267"/>
      <c r="F71" s="267"/>
      <c r="G71" s="267"/>
      <c r="H71" s="269"/>
      <c r="I71" s="270" t="s">
        <v>284</v>
      </c>
      <c r="J71" s="212" t="s">
        <v>283</v>
      </c>
      <c r="K71" s="281">
        <v>106</v>
      </c>
      <c r="L71" s="207" t="s">
        <v>326</v>
      </c>
      <c r="M71" s="282">
        <v>120</v>
      </c>
      <c r="N71" s="260">
        <v>708.25</v>
      </c>
      <c r="O71" s="18"/>
      <c r="P71" s="1">
        <f t="shared" si="1"/>
        <v>708.25</v>
      </c>
    </row>
    <row r="72" spans="1:24" ht="12.75" customHeight="1" x14ac:dyDescent="0.2">
      <c r="A72" s="17"/>
      <c r="B72" s="271"/>
      <c r="C72" s="265"/>
      <c r="D72" s="267"/>
      <c r="E72" s="267"/>
      <c r="F72" s="267"/>
      <c r="G72" s="268"/>
      <c r="H72" s="501" t="s">
        <v>26</v>
      </c>
      <c r="I72" s="502"/>
      <c r="J72" s="212" t="s">
        <v>25</v>
      </c>
      <c r="K72" s="281">
        <v>106</v>
      </c>
      <c r="L72" s="207" t="s">
        <v>326</v>
      </c>
      <c r="M72" s="282">
        <v>200</v>
      </c>
      <c r="N72" s="260">
        <f>N73</f>
        <v>259</v>
      </c>
      <c r="O72" s="18"/>
      <c r="P72" s="1">
        <f t="shared" si="1"/>
        <v>259</v>
      </c>
    </row>
    <row r="73" spans="1:24" ht="12.75" customHeight="1" x14ac:dyDescent="0.2">
      <c r="A73" s="17"/>
      <c r="B73" s="271"/>
      <c r="C73" s="265"/>
      <c r="D73" s="267"/>
      <c r="E73" s="267"/>
      <c r="F73" s="267"/>
      <c r="G73" s="267"/>
      <c r="H73" s="269"/>
      <c r="I73" s="270" t="s">
        <v>24</v>
      </c>
      <c r="J73" s="212" t="s">
        <v>23</v>
      </c>
      <c r="K73" s="281">
        <v>106</v>
      </c>
      <c r="L73" s="207" t="s">
        <v>326</v>
      </c>
      <c r="M73" s="282">
        <v>240</v>
      </c>
      <c r="N73" s="260">
        <v>259</v>
      </c>
      <c r="O73" s="18"/>
      <c r="P73" s="1">
        <f t="shared" ref="P73:P136" si="2">N73-O73</f>
        <v>259</v>
      </c>
      <c r="Q73" s="1"/>
    </row>
    <row r="74" spans="1:24" ht="21.75" customHeight="1" x14ac:dyDescent="0.2">
      <c r="A74" s="17"/>
      <c r="B74" s="271"/>
      <c r="C74" s="265"/>
      <c r="D74" s="267"/>
      <c r="E74" s="267"/>
      <c r="F74" s="267"/>
      <c r="G74" s="268"/>
      <c r="H74" s="501" t="s">
        <v>42</v>
      </c>
      <c r="I74" s="502"/>
      <c r="J74" s="212" t="s">
        <v>41</v>
      </c>
      <c r="K74" s="281">
        <v>106</v>
      </c>
      <c r="L74" s="207" t="s">
        <v>326</v>
      </c>
      <c r="M74" s="282">
        <v>800</v>
      </c>
      <c r="N74" s="260">
        <f>N75</f>
        <v>3</v>
      </c>
      <c r="O74" s="18"/>
      <c r="P74" s="1">
        <f t="shared" si="2"/>
        <v>3</v>
      </c>
      <c r="Q74" s="1"/>
    </row>
    <row r="75" spans="1:24" ht="42.75" customHeight="1" x14ac:dyDescent="0.2">
      <c r="A75" s="17"/>
      <c r="B75" s="271"/>
      <c r="C75" s="265"/>
      <c r="D75" s="267"/>
      <c r="E75" s="267"/>
      <c r="F75" s="267"/>
      <c r="G75" s="267"/>
      <c r="H75" s="269"/>
      <c r="I75" s="270" t="s">
        <v>165</v>
      </c>
      <c r="J75" s="212" t="s">
        <v>164</v>
      </c>
      <c r="K75" s="281">
        <v>106</v>
      </c>
      <c r="L75" s="207" t="s">
        <v>326</v>
      </c>
      <c r="M75" s="282">
        <v>850</v>
      </c>
      <c r="N75" s="260">
        <v>3</v>
      </c>
      <c r="O75" s="18"/>
      <c r="P75" s="1">
        <f t="shared" si="2"/>
        <v>3</v>
      </c>
      <c r="Q75" s="1"/>
    </row>
    <row r="76" spans="1:24" ht="21.75" customHeight="1" x14ac:dyDescent="0.2">
      <c r="A76" s="17"/>
      <c r="B76" s="271"/>
      <c r="C76" s="265"/>
      <c r="D76" s="267"/>
      <c r="E76" s="267"/>
      <c r="F76" s="268"/>
      <c r="G76" s="496" t="s">
        <v>324</v>
      </c>
      <c r="H76" s="496"/>
      <c r="I76" s="497"/>
      <c r="J76" s="212" t="s">
        <v>325</v>
      </c>
      <c r="K76" s="281">
        <v>106</v>
      </c>
      <c r="L76" s="207" t="s">
        <v>324</v>
      </c>
      <c r="M76" s="282" t="s">
        <v>5</v>
      </c>
      <c r="N76" s="260">
        <f>N77</f>
        <v>1263.55</v>
      </c>
      <c r="O76" s="18"/>
      <c r="P76" s="1">
        <f t="shared" si="2"/>
        <v>1263.55</v>
      </c>
      <c r="Q76" s="1"/>
    </row>
    <row r="77" spans="1:24" ht="12.75" customHeight="1" x14ac:dyDescent="0.2">
      <c r="A77" s="17"/>
      <c r="B77" s="271"/>
      <c r="C77" s="265"/>
      <c r="D77" s="267"/>
      <c r="E77" s="267"/>
      <c r="F77" s="267"/>
      <c r="G77" s="268"/>
      <c r="H77" s="501" t="s">
        <v>286</v>
      </c>
      <c r="I77" s="502"/>
      <c r="J77" s="212" t="s">
        <v>285</v>
      </c>
      <c r="K77" s="281">
        <v>106</v>
      </c>
      <c r="L77" s="207" t="s">
        <v>324</v>
      </c>
      <c r="M77" s="282">
        <v>100</v>
      </c>
      <c r="N77" s="260">
        <f>N78</f>
        <v>1263.55</v>
      </c>
      <c r="O77" s="18"/>
      <c r="P77" s="1">
        <f t="shared" si="2"/>
        <v>1263.55</v>
      </c>
      <c r="Q77" s="1"/>
    </row>
    <row r="78" spans="1:24" ht="12.75" customHeight="1" x14ac:dyDescent="0.2">
      <c r="A78" s="17"/>
      <c r="B78" s="271"/>
      <c r="C78" s="265"/>
      <c r="D78" s="267"/>
      <c r="E78" s="267"/>
      <c r="F78" s="267"/>
      <c r="G78" s="267"/>
      <c r="H78" s="269"/>
      <c r="I78" s="270" t="s">
        <v>284</v>
      </c>
      <c r="J78" s="212" t="s">
        <v>283</v>
      </c>
      <c r="K78" s="281">
        <v>106</v>
      </c>
      <c r="L78" s="207" t="s">
        <v>324</v>
      </c>
      <c r="M78" s="282">
        <v>120</v>
      </c>
      <c r="N78" s="260">
        <v>1263.55</v>
      </c>
      <c r="O78" s="18"/>
      <c r="P78" s="1">
        <f t="shared" si="2"/>
        <v>1263.55</v>
      </c>
      <c r="Q78" s="1"/>
    </row>
    <row r="79" spans="1:24" ht="12.75" customHeight="1" x14ac:dyDescent="0.2">
      <c r="A79" s="17"/>
      <c r="B79" s="272"/>
      <c r="C79" s="494">
        <v>111</v>
      </c>
      <c r="D79" s="494"/>
      <c r="E79" s="494"/>
      <c r="F79" s="494"/>
      <c r="G79" s="494"/>
      <c r="H79" s="494"/>
      <c r="I79" s="495"/>
      <c r="J79" s="212" t="s">
        <v>323</v>
      </c>
      <c r="K79" s="281">
        <v>111</v>
      </c>
      <c r="L79" s="207" t="s">
        <v>5</v>
      </c>
      <c r="M79" s="282" t="s">
        <v>5</v>
      </c>
      <c r="N79" s="260">
        <f>N80</f>
        <v>398</v>
      </c>
      <c r="O79" s="18"/>
      <c r="P79" s="1">
        <f t="shared" si="2"/>
        <v>398</v>
      </c>
      <c r="Q79" s="1"/>
    </row>
    <row r="80" spans="1:24" ht="12.75" customHeight="1" x14ac:dyDescent="0.2">
      <c r="A80" s="17"/>
      <c r="B80" s="271"/>
      <c r="C80" s="266"/>
      <c r="D80" s="496" t="s">
        <v>44</v>
      </c>
      <c r="E80" s="496"/>
      <c r="F80" s="496"/>
      <c r="G80" s="496"/>
      <c r="H80" s="496"/>
      <c r="I80" s="497"/>
      <c r="J80" s="212" t="s">
        <v>45</v>
      </c>
      <c r="K80" s="281">
        <v>111</v>
      </c>
      <c r="L80" s="207" t="s">
        <v>44</v>
      </c>
      <c r="M80" s="282" t="s">
        <v>5</v>
      </c>
      <c r="N80" s="260">
        <f>N81</f>
        <v>398</v>
      </c>
      <c r="O80" s="18"/>
      <c r="P80" s="1">
        <f t="shared" si="2"/>
        <v>398</v>
      </c>
      <c r="Q80" s="1"/>
    </row>
    <row r="81" spans="1:17" ht="12.75" customHeight="1" x14ac:dyDescent="0.2">
      <c r="A81" s="17"/>
      <c r="B81" s="271"/>
      <c r="C81" s="265"/>
      <c r="D81" s="267"/>
      <c r="E81" s="267"/>
      <c r="F81" s="268"/>
      <c r="G81" s="496" t="s">
        <v>319</v>
      </c>
      <c r="H81" s="496"/>
      <c r="I81" s="497"/>
      <c r="J81" s="212" t="s">
        <v>322</v>
      </c>
      <c r="K81" s="281">
        <v>111</v>
      </c>
      <c r="L81" s="207" t="s">
        <v>319</v>
      </c>
      <c r="M81" s="282" t="s">
        <v>5</v>
      </c>
      <c r="N81" s="260">
        <f>N82</f>
        <v>398</v>
      </c>
      <c r="O81" s="18"/>
      <c r="P81" s="1">
        <f t="shared" si="2"/>
        <v>398</v>
      </c>
      <c r="Q81" s="1"/>
    </row>
    <row r="82" spans="1:17" ht="12.75" customHeight="1" x14ac:dyDescent="0.2">
      <c r="A82" s="17"/>
      <c r="B82" s="271"/>
      <c r="C82" s="265"/>
      <c r="D82" s="267"/>
      <c r="E82" s="267"/>
      <c r="F82" s="267"/>
      <c r="G82" s="268"/>
      <c r="H82" s="501" t="s">
        <v>42</v>
      </c>
      <c r="I82" s="502"/>
      <c r="J82" s="212" t="s">
        <v>41</v>
      </c>
      <c r="K82" s="281">
        <v>111</v>
      </c>
      <c r="L82" s="207" t="s">
        <v>319</v>
      </c>
      <c r="M82" s="282">
        <v>800</v>
      </c>
      <c r="N82" s="260">
        <f>N83</f>
        <v>398</v>
      </c>
      <c r="O82" s="18"/>
      <c r="P82" s="1">
        <f t="shared" si="2"/>
        <v>398</v>
      </c>
      <c r="Q82" s="1"/>
    </row>
    <row r="83" spans="1:17" ht="21.75" customHeight="1" x14ac:dyDescent="0.2">
      <c r="A83" s="17"/>
      <c r="B83" s="271"/>
      <c r="C83" s="265"/>
      <c r="D83" s="267"/>
      <c r="E83" s="267"/>
      <c r="F83" s="267"/>
      <c r="G83" s="267"/>
      <c r="H83" s="269"/>
      <c r="I83" s="270" t="s">
        <v>321</v>
      </c>
      <c r="J83" s="212" t="s">
        <v>320</v>
      </c>
      <c r="K83" s="281">
        <v>111</v>
      </c>
      <c r="L83" s="207" t="s">
        <v>319</v>
      </c>
      <c r="M83" s="282">
        <v>870</v>
      </c>
      <c r="N83" s="260">
        <f>500-102</f>
        <v>398</v>
      </c>
      <c r="O83" s="18"/>
      <c r="P83" s="1">
        <f t="shared" si="2"/>
        <v>398</v>
      </c>
      <c r="Q83" s="1"/>
    </row>
    <row r="84" spans="1:17" ht="12.75" customHeight="1" x14ac:dyDescent="0.2">
      <c r="A84" s="17"/>
      <c r="B84" s="272"/>
      <c r="C84" s="494">
        <v>113</v>
      </c>
      <c r="D84" s="494"/>
      <c r="E84" s="494"/>
      <c r="F84" s="494"/>
      <c r="G84" s="494"/>
      <c r="H84" s="494"/>
      <c r="I84" s="495"/>
      <c r="J84" s="212" t="s">
        <v>318</v>
      </c>
      <c r="K84" s="281">
        <v>113</v>
      </c>
      <c r="L84" s="207" t="s">
        <v>5</v>
      </c>
      <c r="M84" s="282" t="s">
        <v>5</v>
      </c>
      <c r="N84" s="260">
        <f>N85</f>
        <v>1678.9099999999999</v>
      </c>
      <c r="O84" s="18">
        <v>4301.63</v>
      </c>
      <c r="P84" s="211">
        <f t="shared" si="2"/>
        <v>-2622.7200000000003</v>
      </c>
      <c r="Q84" s="1"/>
    </row>
    <row r="85" spans="1:17" ht="21.75" customHeight="1" x14ac:dyDescent="0.2">
      <c r="A85" s="17"/>
      <c r="B85" s="271"/>
      <c r="C85" s="266"/>
      <c r="D85" s="496" t="s">
        <v>18</v>
      </c>
      <c r="E85" s="496"/>
      <c r="F85" s="496"/>
      <c r="G85" s="496"/>
      <c r="H85" s="496"/>
      <c r="I85" s="497"/>
      <c r="J85" s="212" t="s">
        <v>19</v>
      </c>
      <c r="K85" s="281">
        <v>113</v>
      </c>
      <c r="L85" s="207" t="s">
        <v>18</v>
      </c>
      <c r="M85" s="282" t="s">
        <v>5</v>
      </c>
      <c r="N85" s="260">
        <f>N86+N91</f>
        <v>1678.9099999999999</v>
      </c>
      <c r="O85" s="18"/>
      <c r="P85" s="1">
        <f t="shared" si="2"/>
        <v>1678.9099999999999</v>
      </c>
      <c r="Q85" s="1"/>
    </row>
    <row r="86" spans="1:17" ht="21.75" customHeight="1" x14ac:dyDescent="0.2">
      <c r="A86" s="17"/>
      <c r="B86" s="271"/>
      <c r="C86" s="265"/>
      <c r="D86" s="268"/>
      <c r="E86" s="496" t="s">
        <v>16</v>
      </c>
      <c r="F86" s="496"/>
      <c r="G86" s="496"/>
      <c r="H86" s="496"/>
      <c r="I86" s="497"/>
      <c r="J86" s="212" t="s">
        <v>17</v>
      </c>
      <c r="K86" s="281">
        <v>113</v>
      </c>
      <c r="L86" s="207" t="s">
        <v>16</v>
      </c>
      <c r="M86" s="282" t="s">
        <v>5</v>
      </c>
      <c r="N86" s="260">
        <f>N87</f>
        <v>778.91</v>
      </c>
      <c r="O86" s="18"/>
      <c r="P86" s="1">
        <f t="shared" si="2"/>
        <v>778.91</v>
      </c>
      <c r="Q86" s="1"/>
    </row>
    <row r="87" spans="1:17" ht="12.75" customHeight="1" x14ac:dyDescent="0.2">
      <c r="A87" s="17"/>
      <c r="B87" s="271"/>
      <c r="C87" s="265"/>
      <c r="D87" s="267"/>
      <c r="E87" s="268"/>
      <c r="F87" s="496" t="s">
        <v>316</v>
      </c>
      <c r="G87" s="496"/>
      <c r="H87" s="496"/>
      <c r="I87" s="497"/>
      <c r="J87" s="212" t="s">
        <v>317</v>
      </c>
      <c r="K87" s="281">
        <v>113</v>
      </c>
      <c r="L87" s="207" t="s">
        <v>316</v>
      </c>
      <c r="M87" s="282" t="s">
        <v>5</v>
      </c>
      <c r="N87" s="260">
        <f>N88</f>
        <v>778.91</v>
      </c>
      <c r="O87" s="18"/>
      <c r="P87" s="1">
        <f t="shared" si="2"/>
        <v>778.91</v>
      </c>
      <c r="Q87" s="1"/>
    </row>
    <row r="88" spans="1:17" ht="12.75" customHeight="1" x14ac:dyDescent="0.2">
      <c r="A88" s="17"/>
      <c r="B88" s="271"/>
      <c r="C88" s="265"/>
      <c r="D88" s="267"/>
      <c r="E88" s="267"/>
      <c r="F88" s="268"/>
      <c r="G88" s="496" t="s">
        <v>310</v>
      </c>
      <c r="H88" s="496"/>
      <c r="I88" s="497"/>
      <c r="J88" s="212" t="s">
        <v>315</v>
      </c>
      <c r="K88" s="281">
        <v>113</v>
      </c>
      <c r="L88" s="207" t="s">
        <v>310</v>
      </c>
      <c r="M88" s="282" t="s">
        <v>5</v>
      </c>
      <c r="N88" s="260">
        <f>N89</f>
        <v>778.91</v>
      </c>
      <c r="O88" s="18"/>
      <c r="P88" s="1">
        <f t="shared" si="2"/>
        <v>778.91</v>
      </c>
      <c r="Q88" s="1"/>
    </row>
    <row r="89" spans="1:17" ht="12.75" customHeight="1" x14ac:dyDescent="0.2">
      <c r="A89" s="17"/>
      <c r="B89" s="271"/>
      <c r="C89" s="265"/>
      <c r="D89" s="267"/>
      <c r="E89" s="267"/>
      <c r="F89" s="267"/>
      <c r="G89" s="268"/>
      <c r="H89" s="501" t="s">
        <v>314</v>
      </c>
      <c r="I89" s="502"/>
      <c r="J89" s="212" t="s">
        <v>313</v>
      </c>
      <c r="K89" s="281">
        <v>113</v>
      </c>
      <c r="L89" s="207" t="s">
        <v>310</v>
      </c>
      <c r="M89" s="282">
        <v>500</v>
      </c>
      <c r="N89" s="283">
        <f>N90</f>
        <v>778.91</v>
      </c>
      <c r="O89" s="18"/>
      <c r="P89" s="1">
        <f t="shared" si="2"/>
        <v>778.91</v>
      </c>
      <c r="Q89" s="1"/>
    </row>
    <row r="90" spans="1:17" ht="32.25" customHeight="1" x14ac:dyDescent="0.2">
      <c r="A90" s="17"/>
      <c r="B90" s="271"/>
      <c r="C90" s="265"/>
      <c r="D90" s="267"/>
      <c r="E90" s="267"/>
      <c r="F90" s="267"/>
      <c r="G90" s="267"/>
      <c r="H90" s="269"/>
      <c r="I90" s="270" t="s">
        <v>312</v>
      </c>
      <c r="J90" s="212" t="s">
        <v>311</v>
      </c>
      <c r="K90" s="281">
        <v>113</v>
      </c>
      <c r="L90" s="207" t="s">
        <v>310</v>
      </c>
      <c r="M90" s="282">
        <v>540</v>
      </c>
      <c r="N90" s="283">
        <v>778.91</v>
      </c>
      <c r="O90" s="18"/>
      <c r="P90" s="1">
        <f t="shared" si="2"/>
        <v>778.91</v>
      </c>
      <c r="Q90" s="1"/>
    </row>
    <row r="91" spans="1:17" ht="12.75" customHeight="1" x14ac:dyDescent="0.2">
      <c r="A91" s="17"/>
      <c r="B91" s="271"/>
      <c r="C91" s="265"/>
      <c r="D91" s="268"/>
      <c r="E91" s="496" t="s">
        <v>308</v>
      </c>
      <c r="F91" s="496"/>
      <c r="G91" s="496"/>
      <c r="H91" s="496"/>
      <c r="I91" s="497"/>
      <c r="J91" s="212" t="s">
        <v>309</v>
      </c>
      <c r="K91" s="281">
        <v>113</v>
      </c>
      <c r="L91" s="207" t="s">
        <v>308</v>
      </c>
      <c r="M91" s="282" t="s">
        <v>5</v>
      </c>
      <c r="N91" s="283">
        <f>N92+N96</f>
        <v>900</v>
      </c>
      <c r="O91" s="18"/>
      <c r="P91" s="1">
        <f t="shared" si="2"/>
        <v>900</v>
      </c>
      <c r="Q91" s="1"/>
    </row>
    <row r="92" spans="1:17" ht="21.75" customHeight="1" x14ac:dyDescent="0.2">
      <c r="A92" s="17"/>
      <c r="B92" s="271"/>
      <c r="C92" s="265"/>
      <c r="D92" s="267"/>
      <c r="E92" s="268"/>
      <c r="F92" s="496" t="s">
        <v>306</v>
      </c>
      <c r="G92" s="496"/>
      <c r="H92" s="496"/>
      <c r="I92" s="497"/>
      <c r="J92" s="212" t="s">
        <v>307</v>
      </c>
      <c r="K92" s="281">
        <v>113</v>
      </c>
      <c r="L92" s="207" t="s">
        <v>306</v>
      </c>
      <c r="M92" s="282" t="s">
        <v>5</v>
      </c>
      <c r="N92" s="283">
        <f>N93</f>
        <v>400</v>
      </c>
      <c r="O92" s="18"/>
      <c r="P92" s="1">
        <f t="shared" si="2"/>
        <v>400</v>
      </c>
      <c r="Q92" s="1"/>
    </row>
    <row r="93" spans="1:17" ht="21.75" customHeight="1" x14ac:dyDescent="0.2">
      <c r="A93" s="17"/>
      <c r="B93" s="271"/>
      <c r="C93" s="265"/>
      <c r="D93" s="267"/>
      <c r="E93" s="267"/>
      <c r="F93" s="268"/>
      <c r="G93" s="496" t="s">
        <v>304</v>
      </c>
      <c r="H93" s="496"/>
      <c r="I93" s="497"/>
      <c r="J93" s="212" t="s">
        <v>305</v>
      </c>
      <c r="K93" s="281">
        <v>113</v>
      </c>
      <c r="L93" s="207" t="s">
        <v>304</v>
      </c>
      <c r="M93" s="282" t="s">
        <v>5</v>
      </c>
      <c r="N93" s="283">
        <f>N94</f>
        <v>400</v>
      </c>
      <c r="O93" s="18"/>
      <c r="P93" s="1">
        <f t="shared" si="2"/>
        <v>400</v>
      </c>
      <c r="Q93" s="1"/>
    </row>
    <row r="94" spans="1:17" ht="12.75" customHeight="1" x14ac:dyDescent="0.2">
      <c r="A94" s="17"/>
      <c r="B94" s="271"/>
      <c r="C94" s="265"/>
      <c r="D94" s="267"/>
      <c r="E94" s="267"/>
      <c r="F94" s="267"/>
      <c r="G94" s="268"/>
      <c r="H94" s="501" t="s">
        <v>26</v>
      </c>
      <c r="I94" s="502"/>
      <c r="J94" s="212" t="s">
        <v>25</v>
      </c>
      <c r="K94" s="281">
        <v>113</v>
      </c>
      <c r="L94" s="207" t="s">
        <v>304</v>
      </c>
      <c r="M94" s="282">
        <v>200</v>
      </c>
      <c r="N94" s="283">
        <f>N95</f>
        <v>400</v>
      </c>
      <c r="O94" s="18"/>
      <c r="P94" s="1">
        <f t="shared" si="2"/>
        <v>400</v>
      </c>
      <c r="Q94" s="1"/>
    </row>
    <row r="95" spans="1:17" ht="12.75" customHeight="1" x14ac:dyDescent="0.2">
      <c r="A95" s="17"/>
      <c r="B95" s="271"/>
      <c r="C95" s="265"/>
      <c r="D95" s="267"/>
      <c r="E95" s="267"/>
      <c r="F95" s="267"/>
      <c r="G95" s="267"/>
      <c r="H95" s="269"/>
      <c r="I95" s="270" t="s">
        <v>24</v>
      </c>
      <c r="J95" s="212" t="s">
        <v>23</v>
      </c>
      <c r="K95" s="281">
        <v>113</v>
      </c>
      <c r="L95" s="207" t="s">
        <v>304</v>
      </c>
      <c r="M95" s="282">
        <v>240</v>
      </c>
      <c r="N95" s="283">
        <v>400</v>
      </c>
      <c r="O95" s="18"/>
      <c r="P95" s="1">
        <f t="shared" si="2"/>
        <v>400</v>
      </c>
      <c r="Q95" s="1"/>
    </row>
    <row r="96" spans="1:17" ht="21.75" customHeight="1" x14ac:dyDescent="0.2">
      <c r="A96" s="17"/>
      <c r="B96" s="271"/>
      <c r="C96" s="265"/>
      <c r="D96" s="267"/>
      <c r="E96" s="268"/>
      <c r="F96" s="496" t="s">
        <v>302</v>
      </c>
      <c r="G96" s="496"/>
      <c r="H96" s="496"/>
      <c r="I96" s="497"/>
      <c r="J96" s="212" t="s">
        <v>303</v>
      </c>
      <c r="K96" s="281">
        <v>113</v>
      </c>
      <c r="L96" s="207" t="s">
        <v>302</v>
      </c>
      <c r="M96" s="282" t="s">
        <v>5</v>
      </c>
      <c r="N96" s="283">
        <f>N97</f>
        <v>500</v>
      </c>
      <c r="O96" s="18"/>
      <c r="P96" s="1">
        <f t="shared" si="2"/>
        <v>500</v>
      </c>
      <c r="Q96" s="1"/>
    </row>
    <row r="97" spans="1:17" ht="21.75" customHeight="1" x14ac:dyDescent="0.2">
      <c r="A97" s="17"/>
      <c r="B97" s="271"/>
      <c r="C97" s="265"/>
      <c r="D97" s="267"/>
      <c r="E97" s="267"/>
      <c r="F97" s="268"/>
      <c r="G97" s="496" t="s">
        <v>300</v>
      </c>
      <c r="H97" s="496"/>
      <c r="I97" s="497"/>
      <c r="J97" s="212" t="s">
        <v>301</v>
      </c>
      <c r="K97" s="281">
        <v>113</v>
      </c>
      <c r="L97" s="207" t="s">
        <v>300</v>
      </c>
      <c r="M97" s="282" t="s">
        <v>5</v>
      </c>
      <c r="N97" s="283">
        <f>N98</f>
        <v>500</v>
      </c>
      <c r="O97" s="18"/>
      <c r="P97" s="1">
        <f t="shared" si="2"/>
        <v>500</v>
      </c>
      <c r="Q97" s="1"/>
    </row>
    <row r="98" spans="1:17" ht="21.75" customHeight="1" x14ac:dyDescent="0.2">
      <c r="A98" s="17"/>
      <c r="B98" s="271"/>
      <c r="C98" s="265"/>
      <c r="D98" s="267"/>
      <c r="E98" s="267"/>
      <c r="F98" s="267"/>
      <c r="G98" s="268"/>
      <c r="H98" s="501" t="s">
        <v>26</v>
      </c>
      <c r="I98" s="502"/>
      <c r="J98" s="212" t="s">
        <v>25</v>
      </c>
      <c r="K98" s="281">
        <v>113</v>
      </c>
      <c r="L98" s="207" t="s">
        <v>300</v>
      </c>
      <c r="M98" s="282">
        <v>200</v>
      </c>
      <c r="N98" s="283">
        <f>N99</f>
        <v>500</v>
      </c>
      <c r="O98" s="18"/>
      <c r="P98" s="1">
        <f t="shared" si="2"/>
        <v>500</v>
      </c>
      <c r="Q98" s="1"/>
    </row>
    <row r="99" spans="1:17" ht="21.75" customHeight="1" x14ac:dyDescent="0.2">
      <c r="A99" s="17"/>
      <c r="B99" s="271"/>
      <c r="C99" s="265"/>
      <c r="D99" s="267"/>
      <c r="E99" s="267"/>
      <c r="F99" s="267"/>
      <c r="G99" s="267"/>
      <c r="H99" s="269"/>
      <c r="I99" s="270" t="s">
        <v>24</v>
      </c>
      <c r="J99" s="212" t="s">
        <v>23</v>
      </c>
      <c r="K99" s="281">
        <v>113</v>
      </c>
      <c r="L99" s="207" t="s">
        <v>300</v>
      </c>
      <c r="M99" s="282">
        <v>240</v>
      </c>
      <c r="N99" s="283">
        <v>500</v>
      </c>
      <c r="O99" s="18"/>
      <c r="P99" s="1">
        <f t="shared" si="2"/>
        <v>500</v>
      </c>
      <c r="Q99" s="1"/>
    </row>
    <row r="100" spans="1:17" ht="12.75" customHeight="1" x14ac:dyDescent="0.2">
      <c r="A100" s="17"/>
      <c r="B100" s="504">
        <v>200</v>
      </c>
      <c r="C100" s="504"/>
      <c r="D100" s="504"/>
      <c r="E100" s="504"/>
      <c r="F100" s="504"/>
      <c r="G100" s="504"/>
      <c r="H100" s="504"/>
      <c r="I100" s="505"/>
      <c r="J100" s="284" t="s">
        <v>291</v>
      </c>
      <c r="K100" s="285">
        <v>200</v>
      </c>
      <c r="L100" s="286" t="s">
        <v>5</v>
      </c>
      <c r="M100" s="287" t="s">
        <v>5</v>
      </c>
      <c r="N100" s="288">
        <f>N101</f>
        <v>1264</v>
      </c>
      <c r="O100" s="18"/>
      <c r="P100" s="1">
        <f t="shared" si="2"/>
        <v>1264</v>
      </c>
      <c r="Q100" s="1"/>
    </row>
    <row r="101" spans="1:17" ht="42.75" customHeight="1" x14ac:dyDescent="0.2">
      <c r="A101" s="17"/>
      <c r="B101" s="272"/>
      <c r="C101" s="494">
        <v>203</v>
      </c>
      <c r="D101" s="494"/>
      <c r="E101" s="494"/>
      <c r="F101" s="494"/>
      <c r="G101" s="494"/>
      <c r="H101" s="494"/>
      <c r="I101" s="495"/>
      <c r="J101" s="212" t="s">
        <v>290</v>
      </c>
      <c r="K101" s="281">
        <v>203</v>
      </c>
      <c r="L101" s="207" t="s">
        <v>5</v>
      </c>
      <c r="M101" s="282" t="s">
        <v>5</v>
      </c>
      <c r="N101" s="288">
        <f>N102</f>
        <v>1264</v>
      </c>
      <c r="O101" s="18"/>
      <c r="P101" s="1">
        <f t="shared" si="2"/>
        <v>1264</v>
      </c>
      <c r="Q101" s="1"/>
    </row>
    <row r="102" spans="1:17" ht="21.75" customHeight="1" x14ac:dyDescent="0.2">
      <c r="A102" s="17"/>
      <c r="B102" s="271"/>
      <c r="C102" s="266"/>
      <c r="D102" s="496" t="s">
        <v>288</v>
      </c>
      <c r="E102" s="496"/>
      <c r="F102" s="496"/>
      <c r="G102" s="496"/>
      <c r="H102" s="496"/>
      <c r="I102" s="497"/>
      <c r="J102" s="212" t="s">
        <v>289</v>
      </c>
      <c r="K102" s="281">
        <v>203</v>
      </c>
      <c r="L102" s="207" t="s">
        <v>288</v>
      </c>
      <c r="M102" s="282" t="s">
        <v>5</v>
      </c>
      <c r="N102" s="288">
        <f>N103</f>
        <v>1264</v>
      </c>
      <c r="O102" s="18"/>
      <c r="P102" s="1">
        <f t="shared" si="2"/>
        <v>1264</v>
      </c>
      <c r="Q102" s="1"/>
    </row>
    <row r="103" spans="1:17" ht="12.75" customHeight="1" x14ac:dyDescent="0.2">
      <c r="A103" s="17"/>
      <c r="B103" s="271"/>
      <c r="C103" s="265"/>
      <c r="D103" s="267"/>
      <c r="E103" s="267"/>
      <c r="F103" s="268"/>
      <c r="G103" s="496" t="s">
        <v>282</v>
      </c>
      <c r="H103" s="496"/>
      <c r="I103" s="497"/>
      <c r="J103" s="212" t="s">
        <v>287</v>
      </c>
      <c r="K103" s="281">
        <v>203</v>
      </c>
      <c r="L103" s="207" t="s">
        <v>282</v>
      </c>
      <c r="M103" s="282" t="s">
        <v>5</v>
      </c>
      <c r="N103" s="289">
        <f>N104+N106</f>
        <v>1264</v>
      </c>
      <c r="O103" s="18"/>
      <c r="P103" s="1">
        <f t="shared" si="2"/>
        <v>1264</v>
      </c>
      <c r="Q103" s="1"/>
    </row>
    <row r="104" spans="1:17" ht="12.75" customHeight="1" x14ac:dyDescent="0.2">
      <c r="A104" s="17"/>
      <c r="B104" s="271"/>
      <c r="C104" s="265"/>
      <c r="D104" s="267"/>
      <c r="E104" s="267"/>
      <c r="F104" s="267"/>
      <c r="G104" s="268"/>
      <c r="H104" s="501" t="s">
        <v>286</v>
      </c>
      <c r="I104" s="502"/>
      <c r="J104" s="212" t="s">
        <v>285</v>
      </c>
      <c r="K104" s="281">
        <v>203</v>
      </c>
      <c r="L104" s="207" t="s">
        <v>282</v>
      </c>
      <c r="M104" s="282">
        <v>100</v>
      </c>
      <c r="N104" s="260">
        <f>N105</f>
        <v>1224.8</v>
      </c>
      <c r="O104" s="18"/>
      <c r="P104" s="1">
        <f t="shared" si="2"/>
        <v>1224.8</v>
      </c>
      <c r="Q104" s="1"/>
    </row>
    <row r="105" spans="1:17" ht="12.75" customHeight="1" x14ac:dyDescent="0.2">
      <c r="A105" s="17"/>
      <c r="B105" s="271"/>
      <c r="C105" s="265"/>
      <c r="D105" s="267"/>
      <c r="E105" s="267"/>
      <c r="F105" s="267"/>
      <c r="G105" s="267"/>
      <c r="H105" s="269"/>
      <c r="I105" s="270" t="s">
        <v>284</v>
      </c>
      <c r="J105" s="212" t="s">
        <v>283</v>
      </c>
      <c r="K105" s="281">
        <v>203</v>
      </c>
      <c r="L105" s="207" t="s">
        <v>282</v>
      </c>
      <c r="M105" s="282">
        <v>120</v>
      </c>
      <c r="N105" s="260">
        <f>1122.8+102</f>
        <v>1224.8</v>
      </c>
      <c r="O105" s="18"/>
      <c r="P105" s="1">
        <f t="shared" si="2"/>
        <v>1224.8</v>
      </c>
      <c r="Q105" s="1"/>
    </row>
    <row r="106" spans="1:17" ht="42.75" customHeight="1" x14ac:dyDescent="0.2">
      <c r="A106" s="17"/>
      <c r="B106" s="271"/>
      <c r="C106" s="265"/>
      <c r="D106" s="267"/>
      <c r="E106" s="267"/>
      <c r="F106" s="267"/>
      <c r="G106" s="268"/>
      <c r="H106" s="501" t="s">
        <v>26</v>
      </c>
      <c r="I106" s="502"/>
      <c r="J106" s="212" t="s">
        <v>25</v>
      </c>
      <c r="K106" s="281">
        <v>203</v>
      </c>
      <c r="L106" s="207" t="s">
        <v>282</v>
      </c>
      <c r="M106" s="282">
        <v>200</v>
      </c>
      <c r="N106" s="260">
        <f>N107</f>
        <v>39.200000000000003</v>
      </c>
      <c r="O106" s="18"/>
      <c r="P106" s="1">
        <f t="shared" si="2"/>
        <v>39.200000000000003</v>
      </c>
      <c r="Q106" s="1"/>
    </row>
    <row r="107" spans="1:17" ht="21.75" customHeight="1" x14ac:dyDescent="0.2">
      <c r="A107" s="17"/>
      <c r="B107" s="271"/>
      <c r="C107" s="265"/>
      <c r="D107" s="267"/>
      <c r="E107" s="267"/>
      <c r="F107" s="267"/>
      <c r="G107" s="267"/>
      <c r="H107" s="269"/>
      <c r="I107" s="270" t="s">
        <v>24</v>
      </c>
      <c r="J107" s="212" t="s">
        <v>23</v>
      </c>
      <c r="K107" s="281">
        <v>203</v>
      </c>
      <c r="L107" s="207" t="s">
        <v>282</v>
      </c>
      <c r="M107" s="282">
        <v>240</v>
      </c>
      <c r="N107" s="260">
        <v>39.200000000000003</v>
      </c>
      <c r="O107" s="18"/>
      <c r="P107" s="1">
        <f t="shared" si="2"/>
        <v>39.200000000000003</v>
      </c>
      <c r="Q107" s="1"/>
    </row>
    <row r="108" spans="1:17" ht="21.75" customHeight="1" x14ac:dyDescent="0.2">
      <c r="A108" s="17"/>
      <c r="B108" s="504">
        <v>300</v>
      </c>
      <c r="C108" s="504"/>
      <c r="D108" s="504"/>
      <c r="E108" s="504"/>
      <c r="F108" s="504"/>
      <c r="G108" s="504"/>
      <c r="H108" s="504"/>
      <c r="I108" s="505"/>
      <c r="J108" s="284" t="s">
        <v>281</v>
      </c>
      <c r="K108" s="285">
        <v>300</v>
      </c>
      <c r="L108" s="286" t="s">
        <v>5</v>
      </c>
      <c r="M108" s="287" t="s">
        <v>5</v>
      </c>
      <c r="N108" s="289">
        <f>N110+N130</f>
        <v>4141.5</v>
      </c>
      <c r="O108" s="18"/>
      <c r="P108" s="1">
        <f t="shared" si="2"/>
        <v>4141.5</v>
      </c>
      <c r="Q108" s="1"/>
    </row>
    <row r="109" spans="1:17" ht="21.75" customHeight="1" x14ac:dyDescent="0.2">
      <c r="A109" s="17"/>
      <c r="B109" s="272"/>
      <c r="C109" s="494">
        <v>309</v>
      </c>
      <c r="D109" s="494"/>
      <c r="E109" s="494"/>
      <c r="F109" s="494"/>
      <c r="G109" s="494"/>
      <c r="H109" s="494"/>
      <c r="I109" s="495"/>
      <c r="J109" s="212" t="s">
        <v>280</v>
      </c>
      <c r="K109" s="281">
        <v>309</v>
      </c>
      <c r="L109" s="207" t="s">
        <v>261</v>
      </c>
      <c r="M109" s="282" t="s">
        <v>5</v>
      </c>
      <c r="N109" s="260"/>
      <c r="O109" s="18"/>
      <c r="P109" s="1">
        <f t="shared" si="2"/>
        <v>0</v>
      </c>
      <c r="Q109" s="1"/>
    </row>
    <row r="110" spans="1:17" ht="12.75" customHeight="1" x14ac:dyDescent="0.2">
      <c r="A110" s="17"/>
      <c r="B110" s="271"/>
      <c r="C110" s="266"/>
      <c r="D110" s="496" t="s">
        <v>261</v>
      </c>
      <c r="E110" s="496"/>
      <c r="F110" s="496"/>
      <c r="G110" s="496"/>
      <c r="H110" s="496"/>
      <c r="I110" s="497"/>
      <c r="J110" s="212" t="s">
        <v>262</v>
      </c>
      <c r="K110" s="281">
        <v>309</v>
      </c>
      <c r="L110" s="207" t="s">
        <v>261</v>
      </c>
      <c r="M110" s="282" t="s">
        <v>5</v>
      </c>
      <c r="N110" s="260">
        <f>N111</f>
        <v>766.5</v>
      </c>
      <c r="O110" s="18"/>
      <c r="P110" s="1">
        <f t="shared" si="2"/>
        <v>766.5</v>
      </c>
      <c r="Q110" s="1"/>
    </row>
    <row r="111" spans="1:17" ht="21.75" customHeight="1" x14ac:dyDescent="0.2">
      <c r="A111" s="17"/>
      <c r="B111" s="271"/>
      <c r="C111" s="265"/>
      <c r="D111" s="268"/>
      <c r="E111" s="496" t="s">
        <v>241</v>
      </c>
      <c r="F111" s="496"/>
      <c r="G111" s="496"/>
      <c r="H111" s="496"/>
      <c r="I111" s="497"/>
      <c r="J111" s="212" t="s">
        <v>242</v>
      </c>
      <c r="K111" s="281">
        <v>309</v>
      </c>
      <c r="L111" s="207" t="s">
        <v>241</v>
      </c>
      <c r="M111" s="282" t="s">
        <v>5</v>
      </c>
      <c r="N111" s="260">
        <f>N112+N122+N126</f>
        <v>766.5</v>
      </c>
      <c r="O111" s="18"/>
      <c r="P111" s="1">
        <f t="shared" si="2"/>
        <v>766.5</v>
      </c>
      <c r="Q111" s="1"/>
    </row>
    <row r="112" spans="1:17" ht="12.75" customHeight="1" x14ac:dyDescent="0.2">
      <c r="A112" s="17"/>
      <c r="B112" s="271"/>
      <c r="C112" s="265"/>
      <c r="D112" s="267"/>
      <c r="E112" s="268"/>
      <c r="F112" s="496" t="s">
        <v>278</v>
      </c>
      <c r="G112" s="496"/>
      <c r="H112" s="496"/>
      <c r="I112" s="497"/>
      <c r="J112" s="212" t="s">
        <v>279</v>
      </c>
      <c r="K112" s="281">
        <v>309</v>
      </c>
      <c r="L112" s="207" t="s">
        <v>278</v>
      </c>
      <c r="M112" s="282" t="s">
        <v>5</v>
      </c>
      <c r="N112" s="260">
        <f>N113+N116+N119</f>
        <v>345</v>
      </c>
      <c r="O112" s="18"/>
      <c r="P112" s="1">
        <f t="shared" si="2"/>
        <v>345</v>
      </c>
      <c r="Q112" s="1"/>
    </row>
    <row r="113" spans="1:22" ht="12.75" customHeight="1" x14ac:dyDescent="0.2">
      <c r="A113" s="17"/>
      <c r="B113" s="271"/>
      <c r="C113" s="265"/>
      <c r="D113" s="267"/>
      <c r="E113" s="267"/>
      <c r="F113" s="268"/>
      <c r="G113" s="496" t="s">
        <v>276</v>
      </c>
      <c r="H113" s="496"/>
      <c r="I113" s="497"/>
      <c r="J113" s="212" t="s">
        <v>277</v>
      </c>
      <c r="K113" s="281">
        <v>309</v>
      </c>
      <c r="L113" s="207" t="s">
        <v>276</v>
      </c>
      <c r="M113" s="282" t="s">
        <v>5</v>
      </c>
      <c r="N113" s="260">
        <f>N114</f>
        <v>200</v>
      </c>
      <c r="O113" s="18"/>
      <c r="P113" s="1">
        <f t="shared" si="2"/>
        <v>200</v>
      </c>
      <c r="Q113" s="1"/>
    </row>
    <row r="114" spans="1:22" ht="12.75" customHeight="1" x14ac:dyDescent="0.2">
      <c r="A114" s="17"/>
      <c r="B114" s="271"/>
      <c r="C114" s="265"/>
      <c r="D114" s="267"/>
      <c r="E114" s="267"/>
      <c r="F114" s="267"/>
      <c r="G114" s="268"/>
      <c r="H114" s="501" t="s">
        <v>26</v>
      </c>
      <c r="I114" s="502"/>
      <c r="J114" s="212" t="s">
        <v>25</v>
      </c>
      <c r="K114" s="281">
        <v>309</v>
      </c>
      <c r="L114" s="207" t="s">
        <v>276</v>
      </c>
      <c r="M114" s="282">
        <v>200</v>
      </c>
      <c r="N114" s="260">
        <f>N115</f>
        <v>200</v>
      </c>
      <c r="O114" s="18"/>
      <c r="P114" s="1">
        <f t="shared" si="2"/>
        <v>200</v>
      </c>
      <c r="Q114" s="1"/>
    </row>
    <row r="115" spans="1:22" ht="12.75" customHeight="1" x14ac:dyDescent="0.2">
      <c r="A115" s="17"/>
      <c r="B115" s="271"/>
      <c r="C115" s="265"/>
      <c r="D115" s="267"/>
      <c r="E115" s="267"/>
      <c r="F115" s="267"/>
      <c r="G115" s="267"/>
      <c r="H115" s="269"/>
      <c r="I115" s="270" t="s">
        <v>24</v>
      </c>
      <c r="J115" s="212" t="s">
        <v>23</v>
      </c>
      <c r="K115" s="281">
        <v>309</v>
      </c>
      <c r="L115" s="207" t="s">
        <v>276</v>
      </c>
      <c r="M115" s="282">
        <v>240</v>
      </c>
      <c r="N115" s="260">
        <f>400-200</f>
        <v>200</v>
      </c>
      <c r="O115" s="18"/>
      <c r="P115" s="1">
        <f t="shared" si="2"/>
        <v>200</v>
      </c>
      <c r="Q115" s="1"/>
    </row>
    <row r="116" spans="1:22" ht="32.25" customHeight="1" x14ac:dyDescent="0.2">
      <c r="A116" s="17"/>
      <c r="B116" s="271"/>
      <c r="C116" s="265"/>
      <c r="D116" s="267"/>
      <c r="E116" s="267"/>
      <c r="F116" s="268"/>
      <c r="G116" s="496" t="s">
        <v>274</v>
      </c>
      <c r="H116" s="496"/>
      <c r="I116" s="497"/>
      <c r="J116" s="212" t="s">
        <v>275</v>
      </c>
      <c r="K116" s="281">
        <v>309</v>
      </c>
      <c r="L116" s="207" t="s">
        <v>274</v>
      </c>
      <c r="M116" s="282" t="s">
        <v>5</v>
      </c>
      <c r="N116" s="260">
        <f>N117</f>
        <v>120</v>
      </c>
      <c r="O116" s="18"/>
      <c r="P116" s="1">
        <f t="shared" si="2"/>
        <v>120</v>
      </c>
      <c r="Q116" s="1"/>
    </row>
    <row r="117" spans="1:22" ht="21.75" customHeight="1" x14ac:dyDescent="0.2">
      <c r="A117" s="17"/>
      <c r="B117" s="271"/>
      <c r="C117" s="265"/>
      <c r="D117" s="267"/>
      <c r="E117" s="267"/>
      <c r="F117" s="267"/>
      <c r="G117" s="268"/>
      <c r="H117" s="501" t="s">
        <v>26</v>
      </c>
      <c r="I117" s="502"/>
      <c r="J117" s="212" t="s">
        <v>25</v>
      </c>
      <c r="K117" s="281">
        <v>309</v>
      </c>
      <c r="L117" s="207" t="s">
        <v>274</v>
      </c>
      <c r="M117" s="282">
        <v>200</v>
      </c>
      <c r="N117" s="260">
        <f>N118</f>
        <v>120</v>
      </c>
      <c r="O117" s="18"/>
      <c r="P117" s="1">
        <f t="shared" si="2"/>
        <v>120</v>
      </c>
      <c r="Q117" s="1"/>
    </row>
    <row r="118" spans="1:22" ht="42.75" customHeight="1" x14ac:dyDescent="0.2">
      <c r="A118" s="17"/>
      <c r="B118" s="271"/>
      <c r="C118" s="265"/>
      <c r="D118" s="267"/>
      <c r="E118" s="267"/>
      <c r="F118" s="267"/>
      <c r="G118" s="267"/>
      <c r="H118" s="269"/>
      <c r="I118" s="270" t="s">
        <v>24</v>
      </c>
      <c r="J118" s="212" t="s">
        <v>23</v>
      </c>
      <c r="K118" s="281">
        <v>309</v>
      </c>
      <c r="L118" s="207" t="s">
        <v>274</v>
      </c>
      <c r="M118" s="282">
        <v>240</v>
      </c>
      <c r="N118" s="260">
        <v>120</v>
      </c>
      <c r="O118" s="18"/>
      <c r="P118" s="1">
        <f t="shared" si="2"/>
        <v>120</v>
      </c>
      <c r="Q118" s="1"/>
      <c r="V118" s="1" t="s">
        <v>808</v>
      </c>
    </row>
    <row r="119" spans="1:22" ht="21.75" customHeight="1" x14ac:dyDescent="0.2">
      <c r="A119" s="17"/>
      <c r="B119" s="271"/>
      <c r="C119" s="265"/>
      <c r="D119" s="267"/>
      <c r="E119" s="267"/>
      <c r="F119" s="268"/>
      <c r="G119" s="496" t="s">
        <v>272</v>
      </c>
      <c r="H119" s="496"/>
      <c r="I119" s="497"/>
      <c r="J119" s="212" t="s">
        <v>273</v>
      </c>
      <c r="K119" s="281">
        <v>309</v>
      </c>
      <c r="L119" s="207" t="s">
        <v>272</v>
      </c>
      <c r="M119" s="282" t="s">
        <v>5</v>
      </c>
      <c r="N119" s="260">
        <f>N120</f>
        <v>25</v>
      </c>
      <c r="O119" s="18"/>
      <c r="P119" s="1">
        <f t="shared" si="2"/>
        <v>25</v>
      </c>
      <c r="Q119" s="1"/>
    </row>
    <row r="120" spans="1:22" ht="21.75" customHeight="1" x14ac:dyDescent="0.2">
      <c r="A120" s="17"/>
      <c r="B120" s="271"/>
      <c r="C120" s="265"/>
      <c r="D120" s="267"/>
      <c r="E120" s="267"/>
      <c r="F120" s="267"/>
      <c r="G120" s="268"/>
      <c r="H120" s="501" t="s">
        <v>26</v>
      </c>
      <c r="I120" s="502"/>
      <c r="J120" s="212" t="s">
        <v>25</v>
      </c>
      <c r="K120" s="281">
        <v>309</v>
      </c>
      <c r="L120" s="207" t="s">
        <v>272</v>
      </c>
      <c r="M120" s="282">
        <v>200</v>
      </c>
      <c r="N120" s="260">
        <f>N121</f>
        <v>25</v>
      </c>
      <c r="O120" s="18"/>
      <c r="P120" s="1">
        <f t="shared" si="2"/>
        <v>25</v>
      </c>
      <c r="Q120" s="1"/>
    </row>
    <row r="121" spans="1:22" ht="21.75" customHeight="1" x14ac:dyDescent="0.2">
      <c r="A121" s="17"/>
      <c r="B121" s="271"/>
      <c r="C121" s="265"/>
      <c r="D121" s="267"/>
      <c r="E121" s="267"/>
      <c r="F121" s="267"/>
      <c r="G121" s="267"/>
      <c r="H121" s="269"/>
      <c r="I121" s="270" t="s">
        <v>24</v>
      </c>
      <c r="J121" s="212" t="s">
        <v>23</v>
      </c>
      <c r="K121" s="281">
        <v>309</v>
      </c>
      <c r="L121" s="207" t="s">
        <v>272</v>
      </c>
      <c r="M121" s="282">
        <v>240</v>
      </c>
      <c r="N121" s="260">
        <v>25</v>
      </c>
      <c r="O121" s="18"/>
      <c r="P121" s="1">
        <f t="shared" si="2"/>
        <v>25</v>
      </c>
      <c r="Q121" s="1"/>
    </row>
    <row r="122" spans="1:22" ht="21.75" customHeight="1" x14ac:dyDescent="0.2">
      <c r="A122" s="17"/>
      <c r="B122" s="271"/>
      <c r="C122" s="265"/>
      <c r="D122" s="267"/>
      <c r="E122" s="268"/>
      <c r="F122" s="496" t="s">
        <v>270</v>
      </c>
      <c r="G122" s="496"/>
      <c r="H122" s="496"/>
      <c r="I122" s="497"/>
      <c r="J122" s="212" t="s">
        <v>271</v>
      </c>
      <c r="K122" s="281">
        <v>309</v>
      </c>
      <c r="L122" s="207" t="s">
        <v>270</v>
      </c>
      <c r="M122" s="282" t="s">
        <v>5</v>
      </c>
      <c r="N122" s="260">
        <f>N123</f>
        <v>221.5</v>
      </c>
      <c r="O122" s="18"/>
      <c r="P122" s="1">
        <f t="shared" si="2"/>
        <v>221.5</v>
      </c>
      <c r="Q122" s="1"/>
    </row>
    <row r="123" spans="1:22" ht="21.75" customHeight="1" x14ac:dyDescent="0.2">
      <c r="A123" s="17"/>
      <c r="B123" s="271"/>
      <c r="C123" s="265"/>
      <c r="D123" s="267"/>
      <c r="E123" s="267"/>
      <c r="F123" s="268"/>
      <c r="G123" s="496" t="s">
        <v>268</v>
      </c>
      <c r="H123" s="496"/>
      <c r="I123" s="497"/>
      <c r="J123" s="212" t="s">
        <v>269</v>
      </c>
      <c r="K123" s="281">
        <v>309</v>
      </c>
      <c r="L123" s="207" t="s">
        <v>268</v>
      </c>
      <c r="M123" s="282" t="s">
        <v>5</v>
      </c>
      <c r="N123" s="260">
        <f>N124</f>
        <v>221.5</v>
      </c>
      <c r="O123" s="18"/>
      <c r="P123" s="1">
        <f t="shared" si="2"/>
        <v>221.5</v>
      </c>
      <c r="Q123" s="1"/>
    </row>
    <row r="124" spans="1:22" ht="21.75" customHeight="1" x14ac:dyDescent="0.2">
      <c r="A124" s="17"/>
      <c r="B124" s="271"/>
      <c r="C124" s="265"/>
      <c r="D124" s="267"/>
      <c r="E124" s="267"/>
      <c r="F124" s="267"/>
      <c r="G124" s="268"/>
      <c r="H124" s="501" t="s">
        <v>26</v>
      </c>
      <c r="I124" s="502"/>
      <c r="J124" s="212" t="s">
        <v>25</v>
      </c>
      <c r="K124" s="281">
        <v>309</v>
      </c>
      <c r="L124" s="207" t="s">
        <v>268</v>
      </c>
      <c r="M124" s="282">
        <v>200</v>
      </c>
      <c r="N124" s="260">
        <f>N125</f>
        <v>221.5</v>
      </c>
      <c r="O124" s="18"/>
      <c r="P124" s="1">
        <f t="shared" si="2"/>
        <v>221.5</v>
      </c>
      <c r="Q124" s="1"/>
    </row>
    <row r="125" spans="1:22" ht="21.75" customHeight="1" x14ac:dyDescent="0.2">
      <c r="A125" s="17"/>
      <c r="B125" s="271"/>
      <c r="C125" s="265"/>
      <c r="D125" s="267"/>
      <c r="E125" s="267"/>
      <c r="F125" s="267"/>
      <c r="G125" s="267"/>
      <c r="H125" s="269"/>
      <c r="I125" s="270" t="s">
        <v>24</v>
      </c>
      <c r="J125" s="212" t="s">
        <v>23</v>
      </c>
      <c r="K125" s="281">
        <v>309</v>
      </c>
      <c r="L125" s="207" t="s">
        <v>268</v>
      </c>
      <c r="M125" s="282">
        <v>240</v>
      </c>
      <c r="N125" s="260">
        <v>221.5</v>
      </c>
      <c r="O125" s="18"/>
      <c r="P125" s="1">
        <f t="shared" si="2"/>
        <v>221.5</v>
      </c>
      <c r="Q125" s="1"/>
    </row>
    <row r="126" spans="1:22" ht="21.75" customHeight="1" x14ac:dyDescent="0.2">
      <c r="A126" s="17"/>
      <c r="B126" s="271"/>
      <c r="C126" s="265"/>
      <c r="D126" s="267"/>
      <c r="E126" s="268"/>
      <c r="F126" s="496" t="s">
        <v>266</v>
      </c>
      <c r="G126" s="496"/>
      <c r="H126" s="496"/>
      <c r="I126" s="497"/>
      <c r="J126" s="212" t="s">
        <v>267</v>
      </c>
      <c r="K126" s="281">
        <v>309</v>
      </c>
      <c r="L126" s="207" t="s">
        <v>266</v>
      </c>
      <c r="M126" s="282" t="s">
        <v>5</v>
      </c>
      <c r="N126" s="260">
        <f>N127</f>
        <v>200</v>
      </c>
      <c r="O126" s="18"/>
      <c r="P126" s="1">
        <f t="shared" si="2"/>
        <v>200</v>
      </c>
      <c r="Q126" s="1"/>
    </row>
    <row r="127" spans="1:22" ht="32.25" customHeight="1" x14ac:dyDescent="0.2">
      <c r="A127" s="17"/>
      <c r="B127" s="271"/>
      <c r="C127" s="265"/>
      <c r="D127" s="267"/>
      <c r="E127" s="267"/>
      <c r="F127" s="268"/>
      <c r="G127" s="496" t="s">
        <v>264</v>
      </c>
      <c r="H127" s="496"/>
      <c r="I127" s="497"/>
      <c r="J127" s="212" t="s">
        <v>265</v>
      </c>
      <c r="K127" s="281">
        <v>309</v>
      </c>
      <c r="L127" s="207" t="s">
        <v>264</v>
      </c>
      <c r="M127" s="282" t="s">
        <v>5</v>
      </c>
      <c r="N127" s="260">
        <f>N128</f>
        <v>200</v>
      </c>
      <c r="O127" s="18"/>
      <c r="P127" s="1">
        <f t="shared" si="2"/>
        <v>200</v>
      </c>
      <c r="Q127" s="1"/>
    </row>
    <row r="128" spans="1:22" ht="21.75" customHeight="1" x14ac:dyDescent="0.2">
      <c r="A128" s="17"/>
      <c r="B128" s="271"/>
      <c r="C128" s="265"/>
      <c r="D128" s="267"/>
      <c r="E128" s="267"/>
      <c r="F128" s="267"/>
      <c r="G128" s="268"/>
      <c r="H128" s="501" t="s">
        <v>26</v>
      </c>
      <c r="I128" s="502"/>
      <c r="J128" s="212" t="s">
        <v>25</v>
      </c>
      <c r="K128" s="281">
        <v>309</v>
      </c>
      <c r="L128" s="207" t="s">
        <v>264</v>
      </c>
      <c r="M128" s="282">
        <v>200</v>
      </c>
      <c r="N128" s="260">
        <f>N129</f>
        <v>200</v>
      </c>
      <c r="O128" s="18"/>
      <c r="P128" s="1">
        <f t="shared" si="2"/>
        <v>200</v>
      </c>
      <c r="Q128" s="1"/>
    </row>
    <row r="129" spans="1:17" ht="21.75" customHeight="1" x14ac:dyDescent="0.2">
      <c r="A129" s="17"/>
      <c r="B129" s="271"/>
      <c r="C129" s="265"/>
      <c r="D129" s="267"/>
      <c r="E129" s="267"/>
      <c r="F129" s="267"/>
      <c r="G129" s="267"/>
      <c r="H129" s="269"/>
      <c r="I129" s="270" t="s">
        <v>24</v>
      </c>
      <c r="J129" s="212" t="s">
        <v>23</v>
      </c>
      <c r="K129" s="281">
        <v>309</v>
      </c>
      <c r="L129" s="207" t="s">
        <v>264</v>
      </c>
      <c r="M129" s="282">
        <v>240</v>
      </c>
      <c r="N129" s="260">
        <v>200</v>
      </c>
      <c r="O129" s="18"/>
      <c r="P129" s="1">
        <f t="shared" si="2"/>
        <v>200</v>
      </c>
      <c r="Q129" s="1"/>
    </row>
    <row r="130" spans="1:17" ht="12.75" customHeight="1" x14ac:dyDescent="0.2">
      <c r="A130" s="17"/>
      <c r="B130" s="272"/>
      <c r="C130" s="494">
        <v>314</v>
      </c>
      <c r="D130" s="494"/>
      <c r="E130" s="494"/>
      <c r="F130" s="494"/>
      <c r="G130" s="494"/>
      <c r="H130" s="494"/>
      <c r="I130" s="495"/>
      <c r="J130" s="212" t="s">
        <v>263</v>
      </c>
      <c r="K130" s="281">
        <v>314</v>
      </c>
      <c r="L130" s="207" t="s">
        <v>5</v>
      </c>
      <c r="M130" s="282" t="s">
        <v>5</v>
      </c>
      <c r="N130" s="260">
        <f>N131</f>
        <v>3375</v>
      </c>
      <c r="O130" s="18"/>
      <c r="P130" s="1">
        <f t="shared" si="2"/>
        <v>3375</v>
      </c>
      <c r="Q130" s="1"/>
    </row>
    <row r="131" spans="1:17" ht="21.75" customHeight="1" x14ac:dyDescent="0.2">
      <c r="A131" s="17"/>
      <c r="B131" s="271"/>
      <c r="C131" s="266"/>
      <c r="D131" s="496" t="s">
        <v>261</v>
      </c>
      <c r="E131" s="496"/>
      <c r="F131" s="496"/>
      <c r="G131" s="496"/>
      <c r="H131" s="496"/>
      <c r="I131" s="497"/>
      <c r="J131" s="212" t="s">
        <v>262</v>
      </c>
      <c r="K131" s="281">
        <v>314</v>
      </c>
      <c r="L131" s="207" t="s">
        <v>261</v>
      </c>
      <c r="M131" s="282" t="s">
        <v>5</v>
      </c>
      <c r="N131" s="260">
        <f>N132+N149</f>
        <v>3375</v>
      </c>
      <c r="O131" s="18"/>
      <c r="P131" s="1">
        <f t="shared" si="2"/>
        <v>3375</v>
      </c>
      <c r="Q131" s="1"/>
    </row>
    <row r="132" spans="1:17" ht="21.75" customHeight="1" x14ac:dyDescent="0.2">
      <c r="A132" s="17"/>
      <c r="B132" s="271"/>
      <c r="C132" s="265"/>
      <c r="D132" s="268"/>
      <c r="E132" s="496" t="s">
        <v>259</v>
      </c>
      <c r="F132" s="496"/>
      <c r="G132" s="496"/>
      <c r="H132" s="496"/>
      <c r="I132" s="497"/>
      <c r="J132" s="212" t="s">
        <v>260</v>
      </c>
      <c r="K132" s="281">
        <v>314</v>
      </c>
      <c r="L132" s="207" t="s">
        <v>259</v>
      </c>
      <c r="M132" s="282" t="s">
        <v>5</v>
      </c>
      <c r="N132" s="260">
        <f>N133+N137+N141+N145</f>
        <v>3076</v>
      </c>
      <c r="O132" s="18"/>
      <c r="P132" s="1">
        <f t="shared" si="2"/>
        <v>3076</v>
      </c>
      <c r="Q132" s="1"/>
    </row>
    <row r="133" spans="1:17" ht="21.75" customHeight="1" x14ac:dyDescent="0.2">
      <c r="A133" s="17"/>
      <c r="B133" s="271"/>
      <c r="C133" s="265"/>
      <c r="D133" s="267"/>
      <c r="E133" s="268"/>
      <c r="F133" s="496" t="s">
        <v>257</v>
      </c>
      <c r="G133" s="496"/>
      <c r="H133" s="496"/>
      <c r="I133" s="497"/>
      <c r="J133" s="212" t="s">
        <v>258</v>
      </c>
      <c r="K133" s="281">
        <v>314</v>
      </c>
      <c r="L133" s="207" t="s">
        <v>257</v>
      </c>
      <c r="M133" s="282" t="s">
        <v>5</v>
      </c>
      <c r="N133" s="260">
        <f>N134</f>
        <v>15</v>
      </c>
      <c r="O133" s="18"/>
      <c r="P133" s="1">
        <f t="shared" si="2"/>
        <v>15</v>
      </c>
      <c r="Q133" s="1"/>
    </row>
    <row r="134" spans="1:17" ht="21.75" customHeight="1" x14ac:dyDescent="0.2">
      <c r="A134" s="17"/>
      <c r="B134" s="271"/>
      <c r="C134" s="265"/>
      <c r="D134" s="267"/>
      <c r="E134" s="267"/>
      <c r="F134" s="268"/>
      <c r="G134" s="496" t="s">
        <v>255</v>
      </c>
      <c r="H134" s="496"/>
      <c r="I134" s="497"/>
      <c r="J134" s="212" t="s">
        <v>256</v>
      </c>
      <c r="K134" s="281">
        <v>314</v>
      </c>
      <c r="L134" s="207" t="s">
        <v>255</v>
      </c>
      <c r="M134" s="282" t="s">
        <v>5</v>
      </c>
      <c r="N134" s="260">
        <f>N135</f>
        <v>15</v>
      </c>
      <c r="O134" s="18"/>
      <c r="P134" s="1">
        <f t="shared" si="2"/>
        <v>15</v>
      </c>
      <c r="Q134" s="1"/>
    </row>
    <row r="135" spans="1:17" ht="21.75" customHeight="1" x14ac:dyDescent="0.2">
      <c r="A135" s="17"/>
      <c r="B135" s="271"/>
      <c r="C135" s="265"/>
      <c r="D135" s="267"/>
      <c r="E135" s="267"/>
      <c r="F135" s="267"/>
      <c r="G135" s="268"/>
      <c r="H135" s="501" t="s">
        <v>26</v>
      </c>
      <c r="I135" s="502"/>
      <c r="J135" s="212" t="s">
        <v>25</v>
      </c>
      <c r="K135" s="281">
        <v>314</v>
      </c>
      <c r="L135" s="207" t="s">
        <v>255</v>
      </c>
      <c r="M135" s="282">
        <v>200</v>
      </c>
      <c r="N135" s="260">
        <f>N136</f>
        <v>15</v>
      </c>
      <c r="O135" s="18"/>
      <c r="P135" s="1">
        <f t="shared" si="2"/>
        <v>15</v>
      </c>
      <c r="Q135" s="1"/>
    </row>
    <row r="136" spans="1:17" ht="32.25" customHeight="1" x14ac:dyDescent="0.2">
      <c r="A136" s="17"/>
      <c r="B136" s="271"/>
      <c r="C136" s="265"/>
      <c r="D136" s="267"/>
      <c r="E136" s="267"/>
      <c r="F136" s="267"/>
      <c r="G136" s="267"/>
      <c r="H136" s="269"/>
      <c r="I136" s="270" t="s">
        <v>24</v>
      </c>
      <c r="J136" s="212" t="s">
        <v>23</v>
      </c>
      <c r="K136" s="281">
        <v>314</v>
      </c>
      <c r="L136" s="207" t="s">
        <v>255</v>
      </c>
      <c r="M136" s="282">
        <v>240</v>
      </c>
      <c r="N136" s="260">
        <v>15</v>
      </c>
      <c r="O136" s="18"/>
      <c r="P136" s="1">
        <f t="shared" si="2"/>
        <v>15</v>
      </c>
      <c r="Q136" s="1"/>
    </row>
    <row r="137" spans="1:17" ht="21.75" customHeight="1" x14ac:dyDescent="0.2">
      <c r="A137" s="17"/>
      <c r="B137" s="271"/>
      <c r="C137" s="265"/>
      <c r="D137" s="267"/>
      <c r="E137" s="268"/>
      <c r="F137" s="496" t="s">
        <v>253</v>
      </c>
      <c r="G137" s="496"/>
      <c r="H137" s="496"/>
      <c r="I137" s="497"/>
      <c r="J137" s="212" t="s">
        <v>254</v>
      </c>
      <c r="K137" s="281">
        <v>314</v>
      </c>
      <c r="L137" s="207" t="s">
        <v>253</v>
      </c>
      <c r="M137" s="282" t="s">
        <v>5</v>
      </c>
      <c r="N137" s="260">
        <f>N138</f>
        <v>17</v>
      </c>
      <c r="O137" s="18"/>
      <c r="P137" s="1">
        <f t="shared" ref="P137:P205" si="3">N137-O137</f>
        <v>17</v>
      </c>
      <c r="Q137" s="1"/>
    </row>
    <row r="138" spans="1:17" ht="21.75" customHeight="1" x14ac:dyDescent="0.2">
      <c r="A138" s="17"/>
      <c r="B138" s="271"/>
      <c r="C138" s="265"/>
      <c r="D138" s="267"/>
      <c r="E138" s="267"/>
      <c r="F138" s="268"/>
      <c r="G138" s="496" t="s">
        <v>251</v>
      </c>
      <c r="H138" s="496"/>
      <c r="I138" s="497"/>
      <c r="J138" s="212" t="s">
        <v>252</v>
      </c>
      <c r="K138" s="281">
        <v>314</v>
      </c>
      <c r="L138" s="207" t="s">
        <v>251</v>
      </c>
      <c r="M138" s="282" t="s">
        <v>5</v>
      </c>
      <c r="N138" s="260">
        <f>N139</f>
        <v>17</v>
      </c>
      <c r="O138" s="18"/>
      <c r="P138" s="1">
        <f t="shared" si="3"/>
        <v>17</v>
      </c>
      <c r="Q138" s="1"/>
    </row>
    <row r="139" spans="1:17" ht="21.75" customHeight="1" x14ac:dyDescent="0.2">
      <c r="A139" s="17"/>
      <c r="B139" s="271"/>
      <c r="C139" s="265"/>
      <c r="D139" s="267"/>
      <c r="E139" s="267"/>
      <c r="F139" s="267"/>
      <c r="G139" s="268"/>
      <c r="H139" s="501" t="s">
        <v>26</v>
      </c>
      <c r="I139" s="502"/>
      <c r="J139" s="212" t="s">
        <v>25</v>
      </c>
      <c r="K139" s="281">
        <v>314</v>
      </c>
      <c r="L139" s="207" t="s">
        <v>251</v>
      </c>
      <c r="M139" s="282">
        <v>200</v>
      </c>
      <c r="N139" s="260">
        <f>N140</f>
        <v>17</v>
      </c>
      <c r="O139" s="18"/>
      <c r="P139" s="1">
        <f t="shared" si="3"/>
        <v>17</v>
      </c>
      <c r="Q139" s="1"/>
    </row>
    <row r="140" spans="1:17" ht="21.75" customHeight="1" x14ac:dyDescent="0.2">
      <c r="A140" s="17"/>
      <c r="B140" s="271"/>
      <c r="C140" s="265"/>
      <c r="D140" s="267"/>
      <c r="E140" s="267"/>
      <c r="F140" s="267"/>
      <c r="G140" s="267"/>
      <c r="H140" s="269"/>
      <c r="I140" s="270" t="s">
        <v>24</v>
      </c>
      <c r="J140" s="212" t="s">
        <v>23</v>
      </c>
      <c r="K140" s="281">
        <v>314</v>
      </c>
      <c r="L140" s="207" t="s">
        <v>251</v>
      </c>
      <c r="M140" s="282">
        <v>240</v>
      </c>
      <c r="N140" s="260">
        <v>17</v>
      </c>
      <c r="O140" s="18"/>
      <c r="P140" s="1">
        <f t="shared" si="3"/>
        <v>17</v>
      </c>
      <c r="Q140" s="1"/>
    </row>
    <row r="141" spans="1:17" ht="12.75" customHeight="1" x14ac:dyDescent="0.2">
      <c r="A141" s="17"/>
      <c r="B141" s="271"/>
      <c r="C141" s="265"/>
      <c r="D141" s="267"/>
      <c r="E141" s="268"/>
      <c r="F141" s="496" t="s">
        <v>249</v>
      </c>
      <c r="G141" s="496"/>
      <c r="H141" s="496"/>
      <c r="I141" s="497"/>
      <c r="J141" s="212" t="s">
        <v>250</v>
      </c>
      <c r="K141" s="281">
        <v>314</v>
      </c>
      <c r="L141" s="207" t="s">
        <v>249</v>
      </c>
      <c r="M141" s="282" t="s">
        <v>5</v>
      </c>
      <c r="N141" s="260">
        <f>N142</f>
        <v>2989</v>
      </c>
      <c r="O141" s="18"/>
      <c r="P141" s="1">
        <f t="shared" si="3"/>
        <v>2989</v>
      </c>
      <c r="Q141" s="1"/>
    </row>
    <row r="142" spans="1:17" ht="33" customHeight="1" x14ac:dyDescent="0.2">
      <c r="A142" s="17"/>
      <c r="B142" s="271"/>
      <c r="C142" s="265"/>
      <c r="D142" s="267"/>
      <c r="E142" s="267"/>
      <c r="F142" s="268"/>
      <c r="G142" s="496" t="s">
        <v>247</v>
      </c>
      <c r="H142" s="496"/>
      <c r="I142" s="497"/>
      <c r="J142" s="212" t="s">
        <v>248</v>
      </c>
      <c r="K142" s="281">
        <v>314</v>
      </c>
      <c r="L142" s="207" t="s">
        <v>247</v>
      </c>
      <c r="M142" s="282" t="s">
        <v>5</v>
      </c>
      <c r="N142" s="260">
        <f>N143</f>
        <v>2989</v>
      </c>
      <c r="O142" s="18"/>
      <c r="P142" s="1">
        <f t="shared" si="3"/>
        <v>2989</v>
      </c>
      <c r="Q142" s="1"/>
    </row>
    <row r="143" spans="1:17" ht="21.75" customHeight="1" x14ac:dyDescent="0.2">
      <c r="A143" s="17"/>
      <c r="B143" s="271"/>
      <c r="C143" s="265"/>
      <c r="D143" s="267"/>
      <c r="E143" s="267"/>
      <c r="F143" s="267"/>
      <c r="G143" s="268"/>
      <c r="H143" s="501" t="s">
        <v>26</v>
      </c>
      <c r="I143" s="502"/>
      <c r="J143" s="212" t="s">
        <v>25</v>
      </c>
      <c r="K143" s="281">
        <v>314</v>
      </c>
      <c r="L143" s="207" t="s">
        <v>247</v>
      </c>
      <c r="M143" s="282">
        <v>200</v>
      </c>
      <c r="N143" s="260">
        <f>N144</f>
        <v>2989</v>
      </c>
      <c r="O143" s="18"/>
      <c r="P143" s="1">
        <f t="shared" si="3"/>
        <v>2989</v>
      </c>
      <c r="Q143" s="1"/>
    </row>
    <row r="144" spans="1:17" ht="21.75" customHeight="1" x14ac:dyDescent="0.2">
      <c r="A144" s="17"/>
      <c r="B144" s="271"/>
      <c r="C144" s="265"/>
      <c r="D144" s="267"/>
      <c r="E144" s="267"/>
      <c r="F144" s="267"/>
      <c r="G144" s="267"/>
      <c r="H144" s="269"/>
      <c r="I144" s="270" t="s">
        <v>24</v>
      </c>
      <c r="J144" s="212" t="s">
        <v>23</v>
      </c>
      <c r="K144" s="281">
        <v>314</v>
      </c>
      <c r="L144" s="207" t="s">
        <v>247</v>
      </c>
      <c r="M144" s="282">
        <v>240</v>
      </c>
      <c r="N144" s="156">
        <f>3289-300</f>
        <v>2989</v>
      </c>
      <c r="O144" s="18"/>
      <c r="P144" s="1">
        <f t="shared" si="3"/>
        <v>2989</v>
      </c>
      <c r="Q144" s="1"/>
    </row>
    <row r="145" spans="1:17" ht="21.75" customHeight="1" x14ac:dyDescent="0.2">
      <c r="A145" s="17"/>
      <c r="B145" s="271"/>
      <c r="C145" s="265"/>
      <c r="D145" s="267"/>
      <c r="E145" s="268"/>
      <c r="F145" s="496" t="s">
        <v>245</v>
      </c>
      <c r="G145" s="496"/>
      <c r="H145" s="496"/>
      <c r="I145" s="497"/>
      <c r="J145" s="212" t="s">
        <v>246</v>
      </c>
      <c r="K145" s="281">
        <v>314</v>
      </c>
      <c r="L145" s="207" t="s">
        <v>245</v>
      </c>
      <c r="M145" s="282" t="s">
        <v>5</v>
      </c>
      <c r="N145" s="260">
        <f>N146</f>
        <v>55</v>
      </c>
      <c r="O145" s="18"/>
      <c r="P145" s="1">
        <f t="shared" si="3"/>
        <v>55</v>
      </c>
      <c r="Q145" s="1"/>
    </row>
    <row r="146" spans="1:17" ht="21.75" customHeight="1" x14ac:dyDescent="0.2">
      <c r="A146" s="17"/>
      <c r="B146" s="271"/>
      <c r="C146" s="265"/>
      <c r="D146" s="267"/>
      <c r="E146" s="267"/>
      <c r="F146" s="268"/>
      <c r="G146" s="496" t="s">
        <v>243</v>
      </c>
      <c r="H146" s="496"/>
      <c r="I146" s="497"/>
      <c r="J146" s="212" t="s">
        <v>244</v>
      </c>
      <c r="K146" s="281">
        <v>314</v>
      </c>
      <c r="L146" s="207" t="s">
        <v>243</v>
      </c>
      <c r="M146" s="282" t="s">
        <v>5</v>
      </c>
      <c r="N146" s="260">
        <f>N147</f>
        <v>55</v>
      </c>
      <c r="O146" s="18"/>
      <c r="P146" s="1">
        <f t="shared" si="3"/>
        <v>55</v>
      </c>
      <c r="Q146" s="1"/>
    </row>
    <row r="147" spans="1:17" ht="21.75" customHeight="1" x14ac:dyDescent="0.2">
      <c r="A147" s="17"/>
      <c r="B147" s="271"/>
      <c r="C147" s="265"/>
      <c r="D147" s="267"/>
      <c r="E147" s="267"/>
      <c r="F147" s="267"/>
      <c r="G147" s="268"/>
      <c r="H147" s="501" t="s">
        <v>26</v>
      </c>
      <c r="I147" s="502"/>
      <c r="J147" s="212" t="s">
        <v>25</v>
      </c>
      <c r="K147" s="281">
        <v>314</v>
      </c>
      <c r="L147" s="207" t="s">
        <v>243</v>
      </c>
      <c r="M147" s="282">
        <v>200</v>
      </c>
      <c r="N147" s="260">
        <f>N148</f>
        <v>55</v>
      </c>
      <c r="O147" s="18"/>
      <c r="P147" s="1">
        <f t="shared" si="3"/>
        <v>55</v>
      </c>
      <c r="Q147" s="1"/>
    </row>
    <row r="148" spans="1:17" ht="21.75" customHeight="1" x14ac:dyDescent="0.2">
      <c r="A148" s="17"/>
      <c r="B148" s="271"/>
      <c r="C148" s="265"/>
      <c r="D148" s="267"/>
      <c r="E148" s="267"/>
      <c r="F148" s="267"/>
      <c r="G148" s="267"/>
      <c r="H148" s="269"/>
      <c r="I148" s="270" t="s">
        <v>24</v>
      </c>
      <c r="J148" s="212" t="s">
        <v>23</v>
      </c>
      <c r="K148" s="281">
        <v>314</v>
      </c>
      <c r="L148" s="207" t="s">
        <v>243</v>
      </c>
      <c r="M148" s="282">
        <v>240</v>
      </c>
      <c r="N148" s="260">
        <v>55</v>
      </c>
      <c r="O148" s="18"/>
      <c r="P148" s="1">
        <f t="shared" si="3"/>
        <v>55</v>
      </c>
      <c r="Q148" s="1"/>
    </row>
    <row r="149" spans="1:17" ht="21.75" customHeight="1" x14ac:dyDescent="0.2">
      <c r="A149" s="17"/>
      <c r="B149" s="271"/>
      <c r="C149" s="265"/>
      <c r="D149" s="268"/>
      <c r="E149" s="496" t="s">
        <v>241</v>
      </c>
      <c r="F149" s="496"/>
      <c r="G149" s="496"/>
      <c r="H149" s="496"/>
      <c r="I149" s="497"/>
      <c r="J149" s="212" t="s">
        <v>242</v>
      </c>
      <c r="K149" s="281">
        <v>314</v>
      </c>
      <c r="L149" s="207" t="s">
        <v>241</v>
      </c>
      <c r="M149" s="282" t="s">
        <v>5</v>
      </c>
      <c r="N149" s="260">
        <f>N150</f>
        <v>299</v>
      </c>
      <c r="O149" s="18"/>
      <c r="P149" s="1">
        <f t="shared" si="3"/>
        <v>299</v>
      </c>
      <c r="Q149" s="1"/>
    </row>
    <row r="150" spans="1:17" ht="21.75" customHeight="1" x14ac:dyDescent="0.2">
      <c r="A150" s="17"/>
      <c r="B150" s="271"/>
      <c r="C150" s="265"/>
      <c r="D150" s="267"/>
      <c r="E150" s="268"/>
      <c r="F150" s="496" t="s">
        <v>239</v>
      </c>
      <c r="G150" s="496"/>
      <c r="H150" s="496"/>
      <c r="I150" s="497"/>
      <c r="J150" s="212" t="s">
        <v>240</v>
      </c>
      <c r="K150" s="281">
        <v>314</v>
      </c>
      <c r="L150" s="207" t="s">
        <v>239</v>
      </c>
      <c r="M150" s="282" t="s">
        <v>5</v>
      </c>
      <c r="N150" s="260">
        <f>N151</f>
        <v>299</v>
      </c>
      <c r="O150" s="18"/>
      <c r="P150" s="1">
        <f t="shared" si="3"/>
        <v>299</v>
      </c>
      <c r="Q150" s="1"/>
    </row>
    <row r="151" spans="1:17" ht="21.75" customHeight="1" x14ac:dyDescent="0.2">
      <c r="A151" s="17"/>
      <c r="B151" s="271"/>
      <c r="C151" s="265"/>
      <c r="D151" s="267"/>
      <c r="E151" s="267"/>
      <c r="F151" s="268"/>
      <c r="G151" s="496" t="s">
        <v>237</v>
      </c>
      <c r="H151" s="496"/>
      <c r="I151" s="497"/>
      <c r="J151" s="212" t="s">
        <v>238</v>
      </c>
      <c r="K151" s="281">
        <v>314</v>
      </c>
      <c r="L151" s="207" t="s">
        <v>237</v>
      </c>
      <c r="M151" s="282" t="s">
        <v>5</v>
      </c>
      <c r="N151" s="260">
        <f>N152</f>
        <v>299</v>
      </c>
      <c r="O151" s="18"/>
      <c r="P151" s="1">
        <f t="shared" si="3"/>
        <v>299</v>
      </c>
      <c r="Q151" s="1"/>
    </row>
    <row r="152" spans="1:17" ht="21.75" customHeight="1" x14ac:dyDescent="0.2">
      <c r="A152" s="17"/>
      <c r="B152" s="271"/>
      <c r="C152" s="265"/>
      <c r="D152" s="267"/>
      <c r="E152" s="267"/>
      <c r="F152" s="267"/>
      <c r="G152" s="268"/>
      <c r="H152" s="501" t="s">
        <v>26</v>
      </c>
      <c r="I152" s="502"/>
      <c r="J152" s="212" t="s">
        <v>25</v>
      </c>
      <c r="K152" s="281">
        <v>314</v>
      </c>
      <c r="L152" s="207" t="s">
        <v>237</v>
      </c>
      <c r="M152" s="282">
        <v>200</v>
      </c>
      <c r="N152" s="260">
        <f>N153</f>
        <v>299</v>
      </c>
      <c r="O152" s="18"/>
      <c r="P152" s="1">
        <f t="shared" si="3"/>
        <v>299</v>
      </c>
      <c r="Q152" s="1"/>
    </row>
    <row r="153" spans="1:17" ht="21.75" customHeight="1" x14ac:dyDescent="0.2">
      <c r="A153" s="17"/>
      <c r="B153" s="271"/>
      <c r="C153" s="265"/>
      <c r="D153" s="267"/>
      <c r="E153" s="267"/>
      <c r="F153" s="267"/>
      <c r="G153" s="267"/>
      <c r="H153" s="269"/>
      <c r="I153" s="270" t="s">
        <v>24</v>
      </c>
      <c r="J153" s="212" t="s">
        <v>23</v>
      </c>
      <c r="K153" s="281">
        <v>314</v>
      </c>
      <c r="L153" s="207" t="s">
        <v>237</v>
      </c>
      <c r="M153" s="282">
        <v>240</v>
      </c>
      <c r="N153" s="260">
        <v>299</v>
      </c>
      <c r="O153" s="18"/>
      <c r="P153" s="1">
        <f t="shared" si="3"/>
        <v>299</v>
      </c>
      <c r="Q153" s="1"/>
    </row>
    <row r="154" spans="1:17" ht="21.75" customHeight="1" x14ac:dyDescent="0.2">
      <c r="A154" s="17"/>
      <c r="B154" s="504">
        <v>400</v>
      </c>
      <c r="C154" s="504"/>
      <c r="D154" s="504"/>
      <c r="E154" s="504"/>
      <c r="F154" s="504"/>
      <c r="G154" s="504"/>
      <c r="H154" s="504"/>
      <c r="I154" s="505"/>
      <c r="J154" s="284" t="s">
        <v>236</v>
      </c>
      <c r="K154" s="285">
        <v>400</v>
      </c>
      <c r="L154" s="286" t="s">
        <v>5</v>
      </c>
      <c r="M154" s="287" t="s">
        <v>5</v>
      </c>
      <c r="N154" s="289">
        <f>N155+N195</f>
        <v>7699.64</v>
      </c>
      <c r="O154" s="18">
        <v>43657.85</v>
      </c>
      <c r="P154" s="1">
        <f t="shared" si="3"/>
        <v>-35958.21</v>
      </c>
      <c r="Q154" s="1"/>
    </row>
    <row r="155" spans="1:17" ht="21.75" customHeight="1" x14ac:dyDescent="0.2">
      <c r="A155" s="17"/>
      <c r="B155" s="272"/>
      <c r="C155" s="494">
        <v>409</v>
      </c>
      <c r="D155" s="494"/>
      <c r="E155" s="494"/>
      <c r="F155" s="494"/>
      <c r="G155" s="494"/>
      <c r="H155" s="494"/>
      <c r="I155" s="495"/>
      <c r="J155" s="212" t="s">
        <v>235</v>
      </c>
      <c r="K155" s="281">
        <v>409</v>
      </c>
      <c r="L155" s="207" t="s">
        <v>5</v>
      </c>
      <c r="M155" s="282" t="s">
        <v>5</v>
      </c>
      <c r="N155" s="260">
        <f>N156+N178+N186</f>
        <v>7665.64</v>
      </c>
      <c r="O155" s="18"/>
      <c r="P155" s="1">
        <f t="shared" si="3"/>
        <v>7665.64</v>
      </c>
      <c r="Q155" s="1"/>
    </row>
    <row r="156" spans="1:17" ht="32.25" customHeight="1" x14ac:dyDescent="0.2">
      <c r="A156" s="17"/>
      <c r="B156" s="271"/>
      <c r="C156" s="266"/>
      <c r="D156" s="496" t="s">
        <v>233</v>
      </c>
      <c r="E156" s="496"/>
      <c r="F156" s="496"/>
      <c r="G156" s="496"/>
      <c r="H156" s="496"/>
      <c r="I156" s="497"/>
      <c r="J156" s="212" t="s">
        <v>234</v>
      </c>
      <c r="K156" s="281">
        <v>409</v>
      </c>
      <c r="L156" s="207" t="s">
        <v>233</v>
      </c>
      <c r="M156" s="282" t="s">
        <v>5</v>
      </c>
      <c r="N156" s="283">
        <f>N157+N164+N167+N174+N171</f>
        <v>3000</v>
      </c>
      <c r="O156" s="18"/>
      <c r="P156" s="1">
        <f t="shared" si="3"/>
        <v>3000</v>
      </c>
      <c r="Q156" s="1"/>
    </row>
    <row r="157" spans="1:17" ht="21.75" customHeight="1" x14ac:dyDescent="0.2">
      <c r="A157" s="17"/>
      <c r="B157" s="271"/>
      <c r="C157" s="265"/>
      <c r="D157" s="267"/>
      <c r="E157" s="268"/>
      <c r="F157" s="496" t="s">
        <v>231</v>
      </c>
      <c r="G157" s="496"/>
      <c r="H157" s="496"/>
      <c r="I157" s="497"/>
      <c r="J157" s="212" t="s">
        <v>232</v>
      </c>
      <c r="K157" s="281">
        <v>409</v>
      </c>
      <c r="L157" s="207" t="s">
        <v>231</v>
      </c>
      <c r="M157" s="282" t="s">
        <v>5</v>
      </c>
      <c r="N157" s="283">
        <f>N158</f>
        <v>1500</v>
      </c>
      <c r="O157" s="18"/>
      <c r="P157" s="1">
        <f t="shared" si="3"/>
        <v>1500</v>
      </c>
      <c r="Q157" s="1"/>
    </row>
    <row r="158" spans="1:17" ht="21.75" customHeight="1" x14ac:dyDescent="0.2">
      <c r="A158" s="17"/>
      <c r="B158" s="271"/>
      <c r="C158" s="265"/>
      <c r="D158" s="267"/>
      <c r="E158" s="267"/>
      <c r="F158" s="268"/>
      <c r="G158" s="496" t="s">
        <v>229</v>
      </c>
      <c r="H158" s="496"/>
      <c r="I158" s="497"/>
      <c r="J158" s="212" t="s">
        <v>230</v>
      </c>
      <c r="K158" s="281">
        <v>409</v>
      </c>
      <c r="L158" s="207" t="s">
        <v>229</v>
      </c>
      <c r="M158" s="282" t="s">
        <v>5</v>
      </c>
      <c r="N158" s="283">
        <f>N159</f>
        <v>1500</v>
      </c>
      <c r="O158" s="18"/>
      <c r="P158" s="1">
        <f t="shared" si="3"/>
        <v>1500</v>
      </c>
      <c r="Q158" s="1"/>
    </row>
    <row r="159" spans="1:17" ht="12.75" customHeight="1" x14ac:dyDescent="0.2">
      <c r="A159" s="17"/>
      <c r="B159" s="271"/>
      <c r="C159" s="265"/>
      <c r="D159" s="267"/>
      <c r="E159" s="267"/>
      <c r="F159" s="267"/>
      <c r="G159" s="268"/>
      <c r="H159" s="501" t="s">
        <v>26</v>
      </c>
      <c r="I159" s="502"/>
      <c r="J159" s="212" t="s">
        <v>25</v>
      </c>
      <c r="K159" s="281">
        <v>409</v>
      </c>
      <c r="L159" s="207" t="s">
        <v>229</v>
      </c>
      <c r="M159" s="282">
        <v>200</v>
      </c>
      <c r="N159" s="283">
        <f>N160</f>
        <v>1500</v>
      </c>
      <c r="O159" s="18"/>
      <c r="P159" s="1">
        <f t="shared" si="3"/>
        <v>1500</v>
      </c>
      <c r="Q159" s="1"/>
    </row>
    <row r="160" spans="1:17" ht="42.75" customHeight="1" x14ac:dyDescent="0.2">
      <c r="A160" s="17"/>
      <c r="B160" s="271"/>
      <c r="C160" s="265"/>
      <c r="D160" s="267"/>
      <c r="E160" s="267"/>
      <c r="F160" s="267"/>
      <c r="G160" s="267"/>
      <c r="H160" s="269"/>
      <c r="I160" s="270" t="s">
        <v>24</v>
      </c>
      <c r="J160" s="212" t="s">
        <v>23</v>
      </c>
      <c r="K160" s="281">
        <v>409</v>
      </c>
      <c r="L160" s="207" t="s">
        <v>229</v>
      </c>
      <c r="M160" s="282">
        <v>240</v>
      </c>
      <c r="N160" s="283">
        <v>1500</v>
      </c>
      <c r="O160" s="18">
        <v>2331.4</v>
      </c>
      <c r="P160" s="1">
        <f t="shared" si="3"/>
        <v>-831.40000000000009</v>
      </c>
      <c r="Q160" s="1"/>
    </row>
    <row r="161" spans="1:17" ht="21.75" hidden="1" customHeight="1" x14ac:dyDescent="0.2">
      <c r="A161" s="17"/>
      <c r="B161" s="271"/>
      <c r="C161" s="265"/>
      <c r="D161" s="267"/>
      <c r="E161" s="267"/>
      <c r="F161" s="268"/>
      <c r="G161" s="496" t="s">
        <v>227</v>
      </c>
      <c r="H161" s="496"/>
      <c r="I161" s="497"/>
      <c r="J161" s="212" t="s">
        <v>228</v>
      </c>
      <c r="K161" s="281">
        <v>409</v>
      </c>
      <c r="L161" s="207" t="s">
        <v>227</v>
      </c>
      <c r="M161" s="282" t="s">
        <v>5</v>
      </c>
      <c r="N161" s="283">
        <f>N162</f>
        <v>0</v>
      </c>
      <c r="O161" s="18"/>
      <c r="P161" s="1">
        <f t="shared" si="3"/>
        <v>0</v>
      </c>
      <c r="Q161" s="1"/>
    </row>
    <row r="162" spans="1:17" ht="21.75" hidden="1" customHeight="1" x14ac:dyDescent="0.2">
      <c r="A162" s="17"/>
      <c r="B162" s="271"/>
      <c r="C162" s="265"/>
      <c r="D162" s="267"/>
      <c r="E162" s="267"/>
      <c r="F162" s="267"/>
      <c r="G162" s="268"/>
      <c r="H162" s="501" t="s">
        <v>26</v>
      </c>
      <c r="I162" s="502"/>
      <c r="J162" s="212" t="s">
        <v>25</v>
      </c>
      <c r="K162" s="281">
        <v>409</v>
      </c>
      <c r="L162" s="207" t="s">
        <v>227</v>
      </c>
      <c r="M162" s="282">
        <v>200</v>
      </c>
      <c r="N162" s="283">
        <f>N163</f>
        <v>0</v>
      </c>
      <c r="O162" s="18"/>
      <c r="P162" s="1">
        <f t="shared" si="3"/>
        <v>0</v>
      </c>
      <c r="Q162" s="1"/>
    </row>
    <row r="163" spans="1:17" ht="21.75" hidden="1" customHeight="1" x14ac:dyDescent="0.2">
      <c r="A163" s="17"/>
      <c r="B163" s="271"/>
      <c r="C163" s="265"/>
      <c r="D163" s="267"/>
      <c r="E163" s="267"/>
      <c r="F163" s="267"/>
      <c r="G163" s="267"/>
      <c r="H163" s="269"/>
      <c r="I163" s="270" t="s">
        <v>24</v>
      </c>
      <c r="J163" s="212" t="s">
        <v>23</v>
      </c>
      <c r="K163" s="281">
        <v>409</v>
      </c>
      <c r="L163" s="207" t="s">
        <v>227</v>
      </c>
      <c r="M163" s="282">
        <v>240</v>
      </c>
      <c r="N163" s="283">
        <f>13620-13620</f>
        <v>0</v>
      </c>
      <c r="O163" s="18">
        <v>17426.560000000001</v>
      </c>
      <c r="P163" s="1">
        <f t="shared" si="3"/>
        <v>-17426.560000000001</v>
      </c>
      <c r="Q163" s="1"/>
    </row>
    <row r="164" spans="1:17" ht="21.75" hidden="1" customHeight="1" x14ac:dyDescent="0.2">
      <c r="A164" s="17"/>
      <c r="B164" s="271"/>
      <c r="C164" s="265"/>
      <c r="D164" s="267"/>
      <c r="E164" s="268"/>
      <c r="F164" s="267"/>
      <c r="G164" s="267"/>
      <c r="H164" s="269"/>
      <c r="I164" s="270"/>
      <c r="J164" s="212" t="s">
        <v>713</v>
      </c>
      <c r="K164" s="281">
        <v>409</v>
      </c>
      <c r="L164" s="207">
        <v>100200500</v>
      </c>
      <c r="M164" s="282"/>
      <c r="N164" s="283">
        <f>N165</f>
        <v>0</v>
      </c>
      <c r="O164" s="18"/>
      <c r="Q164" s="1"/>
    </row>
    <row r="165" spans="1:17" ht="21.75" hidden="1" customHeight="1" x14ac:dyDescent="0.2">
      <c r="A165" s="17"/>
      <c r="B165" s="271"/>
      <c r="C165" s="265"/>
      <c r="D165" s="267"/>
      <c r="E165" s="268"/>
      <c r="F165" s="267"/>
      <c r="G165" s="267"/>
      <c r="H165" s="269"/>
      <c r="I165" s="270"/>
      <c r="J165" s="212" t="s">
        <v>25</v>
      </c>
      <c r="K165" s="281">
        <v>409</v>
      </c>
      <c r="L165" s="207">
        <v>100200500</v>
      </c>
      <c r="M165" s="282">
        <v>200</v>
      </c>
      <c r="N165" s="283">
        <f>N166</f>
        <v>0</v>
      </c>
      <c r="O165" s="18"/>
      <c r="Q165" s="1"/>
    </row>
    <row r="166" spans="1:17" ht="21.75" hidden="1" customHeight="1" x14ac:dyDescent="0.2">
      <c r="A166" s="17"/>
      <c r="B166" s="271"/>
      <c r="C166" s="265"/>
      <c r="D166" s="267"/>
      <c r="E166" s="268"/>
      <c r="F166" s="267"/>
      <c r="G166" s="267"/>
      <c r="H166" s="269"/>
      <c r="I166" s="270"/>
      <c r="J166" s="212" t="s">
        <v>23</v>
      </c>
      <c r="K166" s="281">
        <v>409</v>
      </c>
      <c r="L166" s="207">
        <v>100200500</v>
      </c>
      <c r="M166" s="282">
        <v>240</v>
      </c>
      <c r="N166" s="283">
        <f>6703-6703</f>
        <v>0</v>
      </c>
      <c r="O166" s="18"/>
      <c r="Q166" s="1"/>
    </row>
    <row r="167" spans="1:17" ht="21.75" hidden="1" customHeight="1" x14ac:dyDescent="0.2">
      <c r="A167" s="17"/>
      <c r="B167" s="271"/>
      <c r="C167" s="265"/>
      <c r="D167" s="267"/>
      <c r="E167" s="268"/>
      <c r="F167" s="496" t="s">
        <v>225</v>
      </c>
      <c r="G167" s="496"/>
      <c r="H167" s="496"/>
      <c r="I167" s="497"/>
      <c r="J167" s="212" t="s">
        <v>226</v>
      </c>
      <c r="K167" s="281">
        <v>409</v>
      </c>
      <c r="L167" s="207" t="s">
        <v>225</v>
      </c>
      <c r="M167" s="282" t="s">
        <v>5</v>
      </c>
      <c r="N167" s="283">
        <f>N168</f>
        <v>0</v>
      </c>
      <c r="O167" s="18"/>
      <c r="P167" s="1">
        <f t="shared" si="3"/>
        <v>0</v>
      </c>
      <c r="Q167" s="1"/>
    </row>
    <row r="168" spans="1:17" ht="12.75" hidden="1" customHeight="1" x14ac:dyDescent="0.2">
      <c r="A168" s="17"/>
      <c r="B168" s="271"/>
      <c r="C168" s="265"/>
      <c r="D168" s="267"/>
      <c r="E168" s="267"/>
      <c r="F168" s="268"/>
      <c r="G168" s="496" t="s">
        <v>223</v>
      </c>
      <c r="H168" s="496"/>
      <c r="I168" s="497"/>
      <c r="J168" s="212" t="s">
        <v>224</v>
      </c>
      <c r="K168" s="281">
        <v>409</v>
      </c>
      <c r="L168" s="207" t="s">
        <v>223</v>
      </c>
      <c r="M168" s="282" t="s">
        <v>5</v>
      </c>
      <c r="N168" s="283">
        <f>N169</f>
        <v>0</v>
      </c>
      <c r="O168" s="18"/>
      <c r="P168" s="1">
        <f t="shared" si="3"/>
        <v>0</v>
      </c>
      <c r="Q168" s="1"/>
    </row>
    <row r="169" spans="1:17" ht="12.75" hidden="1" customHeight="1" x14ac:dyDescent="0.2">
      <c r="A169" s="17"/>
      <c r="B169" s="271"/>
      <c r="C169" s="265"/>
      <c r="D169" s="267"/>
      <c r="E169" s="267"/>
      <c r="F169" s="267"/>
      <c r="G169" s="268"/>
      <c r="H169" s="501" t="s">
        <v>26</v>
      </c>
      <c r="I169" s="502"/>
      <c r="J169" s="212" t="s">
        <v>25</v>
      </c>
      <c r="K169" s="281">
        <v>409</v>
      </c>
      <c r="L169" s="207" t="s">
        <v>223</v>
      </c>
      <c r="M169" s="282">
        <v>200</v>
      </c>
      <c r="N169" s="283">
        <f>N170</f>
        <v>0</v>
      </c>
      <c r="O169" s="18"/>
      <c r="P169" s="1">
        <f t="shared" si="3"/>
        <v>0</v>
      </c>
      <c r="Q169" s="1"/>
    </row>
    <row r="170" spans="1:17" ht="32.25" hidden="1" customHeight="1" x14ac:dyDescent="0.2">
      <c r="A170" s="17"/>
      <c r="B170" s="271"/>
      <c r="C170" s="265"/>
      <c r="D170" s="267"/>
      <c r="E170" s="267"/>
      <c r="F170" s="267"/>
      <c r="G170" s="267"/>
      <c r="H170" s="269"/>
      <c r="I170" s="270" t="s">
        <v>24</v>
      </c>
      <c r="J170" s="212" t="s">
        <v>23</v>
      </c>
      <c r="K170" s="281">
        <v>409</v>
      </c>
      <c r="L170" s="207" t="s">
        <v>223</v>
      </c>
      <c r="M170" s="282">
        <v>240</v>
      </c>
      <c r="N170" s="283">
        <f>1000-1000</f>
        <v>0</v>
      </c>
      <c r="O170" s="18">
        <v>243.23</v>
      </c>
      <c r="P170" s="1">
        <f t="shared" si="3"/>
        <v>-243.23</v>
      </c>
      <c r="Q170" s="1"/>
    </row>
    <row r="171" spans="1:17" ht="53.25" customHeight="1" x14ac:dyDescent="0.2">
      <c r="A171" s="17"/>
      <c r="B171" s="271"/>
      <c r="C171" s="265"/>
      <c r="D171" s="267"/>
      <c r="E171" s="267"/>
      <c r="F171" s="268"/>
      <c r="G171" s="496" t="s">
        <v>221</v>
      </c>
      <c r="H171" s="496"/>
      <c r="I171" s="497"/>
      <c r="J171" s="212" t="s">
        <v>714</v>
      </c>
      <c r="K171" s="281">
        <v>409</v>
      </c>
      <c r="L171" s="207" t="s">
        <v>221</v>
      </c>
      <c r="M171" s="282" t="s">
        <v>5</v>
      </c>
      <c r="N171" s="283">
        <f>N172</f>
        <v>1500</v>
      </c>
      <c r="O171" s="18">
        <v>3289</v>
      </c>
      <c r="P171" s="1">
        <f t="shared" si="3"/>
        <v>-1789</v>
      </c>
      <c r="Q171" s="1"/>
    </row>
    <row r="172" spans="1:17" ht="21.75" customHeight="1" x14ac:dyDescent="0.2">
      <c r="A172" s="17"/>
      <c r="B172" s="271"/>
      <c r="C172" s="265"/>
      <c r="D172" s="267"/>
      <c r="E172" s="267"/>
      <c r="F172" s="267"/>
      <c r="G172" s="268"/>
      <c r="H172" s="501" t="s">
        <v>26</v>
      </c>
      <c r="I172" s="502"/>
      <c r="J172" s="212" t="s">
        <v>25</v>
      </c>
      <c r="K172" s="281">
        <v>409</v>
      </c>
      <c r="L172" s="207" t="s">
        <v>221</v>
      </c>
      <c r="M172" s="282">
        <v>200</v>
      </c>
      <c r="N172" s="283">
        <f>N173</f>
        <v>1500</v>
      </c>
      <c r="O172" s="18">
        <v>3289</v>
      </c>
      <c r="P172" s="1">
        <f t="shared" si="3"/>
        <v>-1789</v>
      </c>
      <c r="Q172" s="1"/>
    </row>
    <row r="173" spans="1:17" ht="21.75" customHeight="1" x14ac:dyDescent="0.2">
      <c r="A173" s="17"/>
      <c r="B173" s="271"/>
      <c r="C173" s="265"/>
      <c r="D173" s="267"/>
      <c r="E173" s="267"/>
      <c r="F173" s="267"/>
      <c r="G173" s="267"/>
      <c r="H173" s="269"/>
      <c r="I173" s="270" t="s">
        <v>24</v>
      </c>
      <c r="J173" s="212" t="s">
        <v>23</v>
      </c>
      <c r="K173" s="281">
        <v>409</v>
      </c>
      <c r="L173" s="207" t="s">
        <v>221</v>
      </c>
      <c r="M173" s="282">
        <v>240</v>
      </c>
      <c r="N173" s="283">
        <f>1500</f>
        <v>1500</v>
      </c>
      <c r="O173" s="18">
        <v>3289</v>
      </c>
      <c r="P173" s="1">
        <f t="shared" si="3"/>
        <v>-1789</v>
      </c>
      <c r="Q173" s="1"/>
    </row>
    <row r="174" spans="1:17" ht="32.25" hidden="1" customHeight="1" x14ac:dyDescent="0.2">
      <c r="A174" s="17"/>
      <c r="B174" s="271"/>
      <c r="C174" s="265"/>
      <c r="D174" s="267"/>
      <c r="E174" s="268"/>
      <c r="F174" s="496" t="s">
        <v>219</v>
      </c>
      <c r="G174" s="496"/>
      <c r="H174" s="496"/>
      <c r="I174" s="497"/>
      <c r="J174" s="212" t="s">
        <v>220</v>
      </c>
      <c r="K174" s="281">
        <v>409</v>
      </c>
      <c r="L174" s="207" t="s">
        <v>219</v>
      </c>
      <c r="M174" s="282" t="s">
        <v>5</v>
      </c>
      <c r="N174" s="283">
        <f>N175</f>
        <v>0</v>
      </c>
      <c r="O174" s="18"/>
      <c r="P174" s="1">
        <f t="shared" si="3"/>
        <v>0</v>
      </c>
      <c r="Q174" s="1"/>
    </row>
    <row r="175" spans="1:17" ht="21.75" hidden="1" customHeight="1" x14ac:dyDescent="0.2">
      <c r="A175" s="17"/>
      <c r="B175" s="271"/>
      <c r="C175" s="265"/>
      <c r="D175" s="267"/>
      <c r="E175" s="267"/>
      <c r="F175" s="268"/>
      <c r="G175" s="496" t="s">
        <v>218</v>
      </c>
      <c r="H175" s="496"/>
      <c r="I175" s="497"/>
      <c r="J175" s="212" t="s">
        <v>85</v>
      </c>
      <c r="K175" s="281">
        <v>409</v>
      </c>
      <c r="L175" s="207" t="s">
        <v>218</v>
      </c>
      <c r="M175" s="282" t="s">
        <v>5</v>
      </c>
      <c r="N175" s="283">
        <f>N176</f>
        <v>0</v>
      </c>
      <c r="O175" s="18"/>
      <c r="P175" s="1">
        <f t="shared" si="3"/>
        <v>0</v>
      </c>
      <c r="Q175" s="1"/>
    </row>
    <row r="176" spans="1:17" ht="21.75" hidden="1" customHeight="1" x14ac:dyDescent="0.2">
      <c r="A176" s="17"/>
      <c r="B176" s="271"/>
      <c r="C176" s="265"/>
      <c r="D176" s="267"/>
      <c r="E176" s="267"/>
      <c r="F176" s="267"/>
      <c r="G176" s="268"/>
      <c r="H176" s="501" t="s">
        <v>26</v>
      </c>
      <c r="I176" s="502"/>
      <c r="J176" s="212" t="s">
        <v>25</v>
      </c>
      <c r="K176" s="281">
        <v>409</v>
      </c>
      <c r="L176" s="207" t="s">
        <v>218</v>
      </c>
      <c r="M176" s="282">
        <v>200</v>
      </c>
      <c r="N176" s="283">
        <f>N177</f>
        <v>0</v>
      </c>
      <c r="O176" s="18"/>
      <c r="P176" s="1">
        <f t="shared" si="3"/>
        <v>0</v>
      </c>
      <c r="Q176" s="1"/>
    </row>
    <row r="177" spans="1:17" ht="12.75" hidden="1" customHeight="1" x14ac:dyDescent="0.2">
      <c r="A177" s="17"/>
      <c r="B177" s="271"/>
      <c r="C177" s="265"/>
      <c r="D177" s="267"/>
      <c r="E177" s="267"/>
      <c r="F177" s="267"/>
      <c r="G177" s="267"/>
      <c r="H177" s="269"/>
      <c r="I177" s="270" t="s">
        <v>24</v>
      </c>
      <c r="J177" s="212" t="s">
        <v>23</v>
      </c>
      <c r="K177" s="281">
        <v>409</v>
      </c>
      <c r="L177" s="207" t="s">
        <v>218</v>
      </c>
      <c r="M177" s="282">
        <v>240</v>
      </c>
      <c r="N177" s="283">
        <f>550-550</f>
        <v>0</v>
      </c>
      <c r="O177" s="18"/>
      <c r="P177" s="1">
        <f t="shared" si="3"/>
        <v>0</v>
      </c>
      <c r="Q177" s="1"/>
    </row>
    <row r="178" spans="1:17" ht="12.75" customHeight="1" x14ac:dyDescent="0.2">
      <c r="A178" s="17"/>
      <c r="B178" s="271"/>
      <c r="C178" s="266"/>
      <c r="D178" s="496" t="s">
        <v>216</v>
      </c>
      <c r="E178" s="496"/>
      <c r="F178" s="496"/>
      <c r="G178" s="496"/>
      <c r="H178" s="496"/>
      <c r="I178" s="497"/>
      <c r="J178" s="212" t="s">
        <v>217</v>
      </c>
      <c r="K178" s="281">
        <v>409</v>
      </c>
      <c r="L178" s="207" t="s">
        <v>216</v>
      </c>
      <c r="M178" s="282" t="s">
        <v>5</v>
      </c>
      <c r="N178" s="283">
        <f>N179+N183</f>
        <v>3450</v>
      </c>
      <c r="O178" s="18"/>
      <c r="P178" s="1">
        <f t="shared" si="3"/>
        <v>3450</v>
      </c>
      <c r="Q178" s="1"/>
    </row>
    <row r="179" spans="1:17" ht="21.75" customHeight="1" x14ac:dyDescent="0.2">
      <c r="A179" s="17"/>
      <c r="B179" s="271"/>
      <c r="C179" s="265"/>
      <c r="D179" s="267"/>
      <c r="E179" s="268"/>
      <c r="F179" s="496" t="s">
        <v>214</v>
      </c>
      <c r="G179" s="496"/>
      <c r="H179" s="496"/>
      <c r="I179" s="497"/>
      <c r="J179" s="212" t="s">
        <v>215</v>
      </c>
      <c r="K179" s="281">
        <v>409</v>
      </c>
      <c r="L179" s="207" t="s">
        <v>214</v>
      </c>
      <c r="M179" s="282" t="s">
        <v>5</v>
      </c>
      <c r="N179" s="283">
        <f>N180</f>
        <v>1650</v>
      </c>
      <c r="O179" s="18"/>
      <c r="P179" s="1">
        <f t="shared" si="3"/>
        <v>1650</v>
      </c>
      <c r="Q179" s="1"/>
    </row>
    <row r="180" spans="1:17" ht="21.75" customHeight="1" x14ac:dyDescent="0.2">
      <c r="A180" s="17"/>
      <c r="B180" s="271"/>
      <c r="C180" s="265"/>
      <c r="D180" s="267"/>
      <c r="E180" s="267"/>
      <c r="F180" s="268"/>
      <c r="G180" s="496" t="s">
        <v>212</v>
      </c>
      <c r="H180" s="496"/>
      <c r="I180" s="497"/>
      <c r="J180" s="212" t="s">
        <v>213</v>
      </c>
      <c r="K180" s="281">
        <v>409</v>
      </c>
      <c r="L180" s="207" t="s">
        <v>212</v>
      </c>
      <c r="M180" s="282" t="s">
        <v>5</v>
      </c>
      <c r="N180" s="283">
        <f>N181</f>
        <v>1650</v>
      </c>
      <c r="O180" s="18"/>
      <c r="P180" s="1">
        <f t="shared" si="3"/>
        <v>1650</v>
      </c>
      <c r="Q180" s="1"/>
    </row>
    <row r="181" spans="1:17" ht="21.75" customHeight="1" x14ac:dyDescent="0.2">
      <c r="A181" s="17"/>
      <c r="B181" s="271"/>
      <c r="C181" s="265"/>
      <c r="D181" s="267"/>
      <c r="E181" s="267"/>
      <c r="F181" s="267"/>
      <c r="G181" s="268"/>
      <c r="H181" s="501" t="s">
        <v>26</v>
      </c>
      <c r="I181" s="502"/>
      <c r="J181" s="212" t="s">
        <v>25</v>
      </c>
      <c r="K181" s="281">
        <v>409</v>
      </c>
      <c r="L181" s="207" t="s">
        <v>212</v>
      </c>
      <c r="M181" s="282">
        <v>200</v>
      </c>
      <c r="N181" s="283">
        <f>N182</f>
        <v>1650</v>
      </c>
      <c r="O181" s="18"/>
      <c r="P181" s="1">
        <f t="shared" si="3"/>
        <v>1650</v>
      </c>
      <c r="Q181" s="1"/>
    </row>
    <row r="182" spans="1:17" ht="21.75" customHeight="1" x14ac:dyDescent="0.2">
      <c r="A182" s="17"/>
      <c r="B182" s="271"/>
      <c r="C182" s="265"/>
      <c r="D182" s="267"/>
      <c r="E182" s="267"/>
      <c r="F182" s="267"/>
      <c r="G182" s="267"/>
      <c r="H182" s="269"/>
      <c r="I182" s="270" t="s">
        <v>24</v>
      </c>
      <c r="J182" s="212" t="s">
        <v>23</v>
      </c>
      <c r="K182" s="281">
        <v>409</v>
      </c>
      <c r="L182" s="207" t="s">
        <v>212</v>
      </c>
      <c r="M182" s="282">
        <v>240</v>
      </c>
      <c r="N182" s="283">
        <v>1650</v>
      </c>
      <c r="O182" s="18">
        <v>1500</v>
      </c>
      <c r="P182" s="1">
        <f t="shared" si="3"/>
        <v>150</v>
      </c>
      <c r="Q182" s="1"/>
    </row>
    <row r="183" spans="1:17" ht="21.75" customHeight="1" x14ac:dyDescent="0.2">
      <c r="A183" s="17"/>
      <c r="B183" s="271"/>
      <c r="C183" s="266"/>
      <c r="D183" s="267"/>
      <c r="E183" s="267"/>
      <c r="F183" s="267"/>
      <c r="G183" s="267"/>
      <c r="H183" s="269"/>
      <c r="I183" s="270"/>
      <c r="J183" s="212" t="s">
        <v>715</v>
      </c>
      <c r="K183" s="281">
        <v>409</v>
      </c>
      <c r="L183" s="207">
        <v>200200220</v>
      </c>
      <c r="M183" s="282"/>
      <c r="N183" s="283">
        <f>N184</f>
        <v>1800</v>
      </c>
      <c r="O183" s="18"/>
      <c r="Q183" s="1"/>
    </row>
    <row r="184" spans="1:17" ht="21.75" customHeight="1" x14ac:dyDescent="0.2">
      <c r="A184" s="17"/>
      <c r="B184" s="271"/>
      <c r="C184" s="266"/>
      <c r="D184" s="267"/>
      <c r="E184" s="267"/>
      <c r="F184" s="267"/>
      <c r="G184" s="267"/>
      <c r="H184" s="269"/>
      <c r="I184" s="270"/>
      <c r="J184" s="212" t="s">
        <v>25</v>
      </c>
      <c r="K184" s="281">
        <v>409</v>
      </c>
      <c r="L184" s="207">
        <v>200200220</v>
      </c>
      <c r="M184" s="282">
        <v>200</v>
      </c>
      <c r="N184" s="283">
        <f>N185</f>
        <v>1800</v>
      </c>
      <c r="O184" s="18"/>
      <c r="Q184" s="1"/>
    </row>
    <row r="185" spans="1:17" ht="12.75" customHeight="1" x14ac:dyDescent="0.2">
      <c r="A185" s="17"/>
      <c r="B185" s="271"/>
      <c r="C185" s="266"/>
      <c r="D185" s="267"/>
      <c r="E185" s="267"/>
      <c r="F185" s="267"/>
      <c r="G185" s="267"/>
      <c r="H185" s="269"/>
      <c r="I185" s="270"/>
      <c r="J185" s="212" t="s">
        <v>23</v>
      </c>
      <c r="K185" s="281">
        <v>409</v>
      </c>
      <c r="L185" s="207">
        <v>200200220</v>
      </c>
      <c r="M185" s="282">
        <v>240</v>
      </c>
      <c r="N185" s="283">
        <f>1000+800</f>
        <v>1800</v>
      </c>
      <c r="O185" s="18"/>
      <c r="Q185" s="1"/>
    </row>
    <row r="186" spans="1:17" ht="12.75" customHeight="1" x14ac:dyDescent="0.2">
      <c r="A186" s="17"/>
      <c r="B186" s="271"/>
      <c r="C186" s="266"/>
      <c r="D186" s="496" t="s">
        <v>161</v>
      </c>
      <c r="E186" s="496"/>
      <c r="F186" s="496"/>
      <c r="G186" s="496"/>
      <c r="H186" s="496"/>
      <c r="I186" s="497"/>
      <c r="J186" s="212" t="s">
        <v>162</v>
      </c>
      <c r="K186" s="281">
        <v>409</v>
      </c>
      <c r="L186" s="207" t="s">
        <v>161</v>
      </c>
      <c r="M186" s="282" t="s">
        <v>5</v>
      </c>
      <c r="N186" s="283">
        <f>N187</f>
        <v>1215.6400000000001</v>
      </c>
      <c r="O186" s="18">
        <v>18742.66</v>
      </c>
      <c r="P186" s="1">
        <f t="shared" si="3"/>
        <v>-17527.02</v>
      </c>
      <c r="Q186" s="1"/>
    </row>
    <row r="187" spans="1:17" ht="21.75" customHeight="1" x14ac:dyDescent="0.2">
      <c r="A187" s="17"/>
      <c r="B187" s="271"/>
      <c r="C187" s="265"/>
      <c r="D187" s="268"/>
      <c r="E187" s="496" t="s">
        <v>159</v>
      </c>
      <c r="F187" s="496"/>
      <c r="G187" s="496"/>
      <c r="H187" s="496"/>
      <c r="I187" s="497"/>
      <c r="J187" s="212" t="s">
        <v>160</v>
      </c>
      <c r="K187" s="281">
        <v>409</v>
      </c>
      <c r="L187" s="207" t="s">
        <v>159</v>
      </c>
      <c r="M187" s="282" t="s">
        <v>5</v>
      </c>
      <c r="N187" s="283">
        <f>N188</f>
        <v>1215.6400000000001</v>
      </c>
      <c r="O187" s="18"/>
      <c r="P187" s="1">
        <f t="shared" si="3"/>
        <v>1215.6400000000001</v>
      </c>
      <c r="Q187" s="1"/>
    </row>
    <row r="188" spans="1:17" ht="21.75" customHeight="1" x14ac:dyDescent="0.2">
      <c r="A188" s="17"/>
      <c r="B188" s="271"/>
      <c r="C188" s="265"/>
      <c r="D188" s="267"/>
      <c r="E188" s="268"/>
      <c r="F188" s="496" t="s">
        <v>157</v>
      </c>
      <c r="G188" s="496"/>
      <c r="H188" s="496"/>
      <c r="I188" s="497"/>
      <c r="J188" s="212" t="s">
        <v>158</v>
      </c>
      <c r="K188" s="281">
        <v>409</v>
      </c>
      <c r="L188" s="207" t="s">
        <v>157</v>
      </c>
      <c r="M188" s="282" t="s">
        <v>5</v>
      </c>
      <c r="N188" s="283">
        <f>N189</f>
        <v>1215.6400000000001</v>
      </c>
      <c r="O188" s="18"/>
      <c r="P188" s="1">
        <f t="shared" si="3"/>
        <v>1215.6400000000001</v>
      </c>
      <c r="Q188" s="1"/>
    </row>
    <row r="189" spans="1:17" ht="32.25" customHeight="1" x14ac:dyDescent="0.2">
      <c r="A189" s="17"/>
      <c r="B189" s="271"/>
      <c r="C189" s="265"/>
      <c r="D189" s="267"/>
      <c r="E189" s="267"/>
      <c r="F189" s="268"/>
      <c r="G189" s="496" t="s">
        <v>210</v>
      </c>
      <c r="H189" s="496"/>
      <c r="I189" s="497"/>
      <c r="J189" s="212" t="s">
        <v>211</v>
      </c>
      <c r="K189" s="281">
        <v>409</v>
      </c>
      <c r="L189" s="207" t="s">
        <v>210</v>
      </c>
      <c r="M189" s="282" t="s">
        <v>5</v>
      </c>
      <c r="N189" s="283">
        <f>N190</f>
        <v>1215.6400000000001</v>
      </c>
      <c r="O189" s="18"/>
      <c r="P189" s="1">
        <f t="shared" si="3"/>
        <v>1215.6400000000001</v>
      </c>
      <c r="Q189" s="1"/>
    </row>
    <row r="190" spans="1:17" ht="32.25" customHeight="1" x14ac:dyDescent="0.2">
      <c r="A190" s="17"/>
      <c r="B190" s="271"/>
      <c r="C190" s="265"/>
      <c r="D190" s="267"/>
      <c r="E190" s="267"/>
      <c r="F190" s="267"/>
      <c r="G190" s="268"/>
      <c r="H190" s="501" t="s">
        <v>26</v>
      </c>
      <c r="I190" s="502"/>
      <c r="J190" s="212" t="s">
        <v>25</v>
      </c>
      <c r="K190" s="281">
        <v>409</v>
      </c>
      <c r="L190" s="207" t="s">
        <v>210</v>
      </c>
      <c r="M190" s="282">
        <v>200</v>
      </c>
      <c r="N190" s="283">
        <f>N191</f>
        <v>1215.6400000000001</v>
      </c>
      <c r="O190" s="18"/>
      <c r="P190" s="1">
        <f t="shared" si="3"/>
        <v>1215.6400000000001</v>
      </c>
      <c r="Q190" s="1"/>
    </row>
    <row r="191" spans="1:17" ht="32.25" customHeight="1" x14ac:dyDescent="0.2">
      <c r="A191" s="17"/>
      <c r="B191" s="271"/>
      <c r="C191" s="265"/>
      <c r="D191" s="267"/>
      <c r="E191" s="267"/>
      <c r="F191" s="267"/>
      <c r="G191" s="267"/>
      <c r="H191" s="269"/>
      <c r="I191" s="270" t="s">
        <v>24</v>
      </c>
      <c r="J191" s="212" t="s">
        <v>23</v>
      </c>
      <c r="K191" s="281">
        <v>409</v>
      </c>
      <c r="L191" s="207" t="s">
        <v>210</v>
      </c>
      <c r="M191" s="282">
        <v>240</v>
      </c>
      <c r="N191" s="283">
        <v>1215.6400000000001</v>
      </c>
      <c r="O191" s="18"/>
      <c r="P191" s="1">
        <f t="shared" si="3"/>
        <v>1215.6400000000001</v>
      </c>
      <c r="Q191" s="1"/>
    </row>
    <row r="192" spans="1:17" ht="21.75" hidden="1" customHeight="1" x14ac:dyDescent="0.2">
      <c r="A192" s="17"/>
      <c r="B192" s="271"/>
      <c r="C192" s="265"/>
      <c r="D192" s="267"/>
      <c r="E192" s="267"/>
      <c r="F192" s="268"/>
      <c r="G192" s="496" t="s">
        <v>209</v>
      </c>
      <c r="H192" s="496"/>
      <c r="I192" s="497"/>
      <c r="J192" s="212" t="s">
        <v>85</v>
      </c>
      <c r="K192" s="281">
        <v>409</v>
      </c>
      <c r="L192" s="207" t="s">
        <v>209</v>
      </c>
      <c r="M192" s="282" t="s">
        <v>5</v>
      </c>
      <c r="N192" s="283">
        <f>N193</f>
        <v>0</v>
      </c>
      <c r="O192" s="18"/>
      <c r="P192" s="1">
        <f t="shared" si="3"/>
        <v>0</v>
      </c>
      <c r="Q192" s="1"/>
    </row>
    <row r="193" spans="1:17" ht="21.75" hidden="1" customHeight="1" x14ac:dyDescent="0.2">
      <c r="A193" s="17"/>
      <c r="B193" s="271"/>
      <c r="C193" s="265"/>
      <c r="D193" s="267"/>
      <c r="E193" s="267"/>
      <c r="F193" s="267"/>
      <c r="G193" s="268"/>
      <c r="H193" s="501" t="s">
        <v>26</v>
      </c>
      <c r="I193" s="502"/>
      <c r="J193" s="212" t="s">
        <v>25</v>
      </c>
      <c r="K193" s="281">
        <v>409</v>
      </c>
      <c r="L193" s="207" t="s">
        <v>209</v>
      </c>
      <c r="M193" s="282">
        <v>200</v>
      </c>
      <c r="N193" s="283">
        <f>N194</f>
        <v>0</v>
      </c>
      <c r="O193" s="18"/>
      <c r="P193" s="1">
        <f t="shared" si="3"/>
        <v>0</v>
      </c>
      <c r="Q193" s="1"/>
    </row>
    <row r="194" spans="1:17" ht="32.25" hidden="1" customHeight="1" x14ac:dyDescent="0.2">
      <c r="A194" s="17"/>
      <c r="B194" s="271"/>
      <c r="C194" s="265"/>
      <c r="D194" s="267"/>
      <c r="E194" s="267"/>
      <c r="F194" s="267"/>
      <c r="G194" s="267"/>
      <c r="H194" s="269"/>
      <c r="I194" s="270" t="s">
        <v>24</v>
      </c>
      <c r="J194" s="212" t="s">
        <v>23</v>
      </c>
      <c r="K194" s="281">
        <v>409</v>
      </c>
      <c r="L194" s="207" t="s">
        <v>209</v>
      </c>
      <c r="M194" s="282">
        <v>240</v>
      </c>
      <c r="N194" s="283">
        <v>0</v>
      </c>
      <c r="O194" s="18"/>
      <c r="P194" s="1">
        <f t="shared" si="3"/>
        <v>0</v>
      </c>
      <c r="Q194" s="1"/>
    </row>
    <row r="195" spans="1:17" ht="12.75" customHeight="1" x14ac:dyDescent="0.2">
      <c r="A195" s="17"/>
      <c r="B195" s="272"/>
      <c r="C195" s="494">
        <v>410</v>
      </c>
      <c r="D195" s="494"/>
      <c r="E195" s="494"/>
      <c r="F195" s="494"/>
      <c r="G195" s="494"/>
      <c r="H195" s="494"/>
      <c r="I195" s="495"/>
      <c r="J195" s="212" t="s">
        <v>206</v>
      </c>
      <c r="K195" s="281">
        <v>410</v>
      </c>
      <c r="L195" s="207" t="s">
        <v>5</v>
      </c>
      <c r="M195" s="282" t="s">
        <v>5</v>
      </c>
      <c r="N195" s="283">
        <f>N196</f>
        <v>34</v>
      </c>
      <c r="O195" s="18"/>
      <c r="P195" s="1">
        <f t="shared" si="3"/>
        <v>34</v>
      </c>
      <c r="Q195" s="1"/>
    </row>
    <row r="196" spans="1:17" ht="27.75" customHeight="1" x14ac:dyDescent="0.2">
      <c r="A196" s="17"/>
      <c r="B196" s="271"/>
      <c r="C196" s="266"/>
      <c r="D196" s="496" t="s">
        <v>184</v>
      </c>
      <c r="E196" s="496"/>
      <c r="F196" s="496"/>
      <c r="G196" s="496"/>
      <c r="H196" s="496"/>
      <c r="I196" s="497"/>
      <c r="J196" s="212" t="s">
        <v>185</v>
      </c>
      <c r="K196" s="281">
        <v>410</v>
      </c>
      <c r="L196" s="207" t="s">
        <v>184</v>
      </c>
      <c r="M196" s="282" t="s">
        <v>5</v>
      </c>
      <c r="N196" s="283">
        <f>N197</f>
        <v>34</v>
      </c>
      <c r="O196" s="18"/>
      <c r="P196" s="1">
        <f t="shared" si="3"/>
        <v>34</v>
      </c>
      <c r="Q196" s="1"/>
    </row>
    <row r="197" spans="1:17" ht="24" customHeight="1" x14ac:dyDescent="0.2">
      <c r="A197" s="17"/>
      <c r="B197" s="271"/>
      <c r="C197" s="265"/>
      <c r="D197" s="267"/>
      <c r="E197" s="268"/>
      <c r="F197" s="496" t="s">
        <v>182</v>
      </c>
      <c r="G197" s="496"/>
      <c r="H197" s="496"/>
      <c r="I197" s="497"/>
      <c r="J197" s="206" t="s">
        <v>690</v>
      </c>
      <c r="K197" s="281">
        <v>410</v>
      </c>
      <c r="L197" s="207">
        <v>400400000</v>
      </c>
      <c r="M197" s="282" t="s">
        <v>5</v>
      </c>
      <c r="N197" s="283">
        <f>N198</f>
        <v>34</v>
      </c>
      <c r="O197" s="18"/>
      <c r="P197" s="1">
        <f t="shared" si="3"/>
        <v>34</v>
      </c>
      <c r="Q197" s="1"/>
    </row>
    <row r="198" spans="1:17" ht="31.5" customHeight="1" x14ac:dyDescent="0.2">
      <c r="A198" s="17"/>
      <c r="B198" s="271"/>
      <c r="C198" s="265"/>
      <c r="D198" s="267"/>
      <c r="E198" s="267"/>
      <c r="F198" s="268"/>
      <c r="G198" s="496" t="s">
        <v>178</v>
      </c>
      <c r="H198" s="496"/>
      <c r="I198" s="497"/>
      <c r="J198" s="208" t="s">
        <v>691</v>
      </c>
      <c r="K198" s="281">
        <v>410</v>
      </c>
      <c r="L198" s="207" t="s">
        <v>692</v>
      </c>
      <c r="M198" s="282" t="s">
        <v>5</v>
      </c>
      <c r="N198" s="283">
        <f>N199</f>
        <v>34</v>
      </c>
      <c r="O198" s="18"/>
      <c r="P198" s="1">
        <f t="shared" si="3"/>
        <v>34</v>
      </c>
      <c r="Q198" s="1"/>
    </row>
    <row r="199" spans="1:17" ht="27.75" customHeight="1" x14ac:dyDescent="0.2">
      <c r="A199" s="17"/>
      <c r="B199" s="271"/>
      <c r="C199" s="265"/>
      <c r="D199" s="267"/>
      <c r="E199" s="267"/>
      <c r="F199" s="267"/>
      <c r="G199" s="268"/>
      <c r="H199" s="501" t="s">
        <v>26</v>
      </c>
      <c r="I199" s="502"/>
      <c r="J199" s="208" t="s">
        <v>25</v>
      </c>
      <c r="K199" s="281">
        <v>410</v>
      </c>
      <c r="L199" s="207" t="s">
        <v>692</v>
      </c>
      <c r="M199" s="282">
        <v>200</v>
      </c>
      <c r="N199" s="283">
        <f>N200</f>
        <v>34</v>
      </c>
      <c r="O199" s="18"/>
      <c r="P199" s="1">
        <f t="shared" si="3"/>
        <v>34</v>
      </c>
      <c r="Q199" s="1"/>
    </row>
    <row r="200" spans="1:17" ht="12.75" customHeight="1" x14ac:dyDescent="0.2">
      <c r="A200" s="17"/>
      <c r="B200" s="271"/>
      <c r="C200" s="265"/>
      <c r="D200" s="267"/>
      <c r="E200" s="267"/>
      <c r="F200" s="267"/>
      <c r="G200" s="267"/>
      <c r="H200" s="269"/>
      <c r="I200" s="270" t="s">
        <v>24</v>
      </c>
      <c r="J200" s="208" t="s">
        <v>23</v>
      </c>
      <c r="K200" s="281">
        <v>410</v>
      </c>
      <c r="L200" s="207" t="s">
        <v>692</v>
      </c>
      <c r="M200" s="282">
        <v>240</v>
      </c>
      <c r="N200" s="283">
        <v>34</v>
      </c>
      <c r="O200" s="18"/>
      <c r="P200" s="1">
        <f t="shared" si="3"/>
        <v>34</v>
      </c>
      <c r="Q200" s="1"/>
    </row>
    <row r="201" spans="1:17" ht="21.75" customHeight="1" x14ac:dyDescent="0.2">
      <c r="A201" s="17"/>
      <c r="B201" s="504">
        <v>500</v>
      </c>
      <c r="C201" s="504"/>
      <c r="D201" s="504"/>
      <c r="E201" s="504"/>
      <c r="F201" s="504"/>
      <c r="G201" s="504"/>
      <c r="H201" s="504"/>
      <c r="I201" s="505"/>
      <c r="J201" s="284" t="s">
        <v>205</v>
      </c>
      <c r="K201" s="285">
        <v>500</v>
      </c>
      <c r="L201" s="286" t="s">
        <v>5</v>
      </c>
      <c r="M201" s="287" t="s">
        <v>5</v>
      </c>
      <c r="N201" s="288">
        <f>N202+N220+N235</f>
        <v>56269.440000000002</v>
      </c>
      <c r="O201" s="18">
        <v>281575.67999999999</v>
      </c>
      <c r="P201" s="1">
        <f t="shared" si="3"/>
        <v>-225306.23999999999</v>
      </c>
      <c r="Q201" s="1"/>
    </row>
    <row r="202" spans="1:17" ht="21.75" customHeight="1" x14ac:dyDescent="0.2">
      <c r="A202" s="17"/>
      <c r="B202" s="272"/>
      <c r="C202" s="494">
        <v>501</v>
      </c>
      <c r="D202" s="494"/>
      <c r="E202" s="494"/>
      <c r="F202" s="494"/>
      <c r="G202" s="494"/>
      <c r="H202" s="494"/>
      <c r="I202" s="495"/>
      <c r="J202" s="212" t="s">
        <v>204</v>
      </c>
      <c r="K202" s="281">
        <v>501</v>
      </c>
      <c r="L202" s="207" t="s">
        <v>5</v>
      </c>
      <c r="M202" s="282" t="s">
        <v>5</v>
      </c>
      <c r="N202" s="283">
        <f>N203+N214</f>
        <v>17866.86</v>
      </c>
      <c r="O202" s="18">
        <v>28333.95</v>
      </c>
      <c r="P202" s="1">
        <f t="shared" si="3"/>
        <v>-10467.09</v>
      </c>
      <c r="Q202" s="1"/>
    </row>
    <row r="203" spans="1:17" ht="32.25" customHeight="1" x14ac:dyDescent="0.2">
      <c r="A203" s="17"/>
      <c r="B203" s="271"/>
      <c r="C203" s="266"/>
      <c r="D203" s="496" t="s">
        <v>184</v>
      </c>
      <c r="E203" s="496"/>
      <c r="F203" s="496"/>
      <c r="G203" s="496"/>
      <c r="H203" s="496"/>
      <c r="I203" s="497"/>
      <c r="J203" s="212" t="s">
        <v>185</v>
      </c>
      <c r="K203" s="281">
        <v>501</v>
      </c>
      <c r="L203" s="207" t="s">
        <v>184</v>
      </c>
      <c r="M203" s="282" t="s">
        <v>5</v>
      </c>
      <c r="N203" s="283">
        <f>N204</f>
        <v>15357.6</v>
      </c>
      <c r="O203" s="18"/>
      <c r="P203" s="1">
        <f t="shared" si="3"/>
        <v>15357.6</v>
      </c>
      <c r="Q203" s="1"/>
    </row>
    <row r="204" spans="1:17" ht="21.75" customHeight="1" x14ac:dyDescent="0.2">
      <c r="A204" s="17"/>
      <c r="B204" s="271"/>
      <c r="C204" s="265"/>
      <c r="D204" s="267"/>
      <c r="E204" s="268"/>
      <c r="F204" s="496" t="s">
        <v>202</v>
      </c>
      <c r="G204" s="496"/>
      <c r="H204" s="496"/>
      <c r="I204" s="497"/>
      <c r="J204" s="212" t="s">
        <v>203</v>
      </c>
      <c r="K204" s="281">
        <v>501</v>
      </c>
      <c r="L204" s="207" t="s">
        <v>202</v>
      </c>
      <c r="M204" s="282" t="s">
        <v>5</v>
      </c>
      <c r="N204" s="283">
        <f>N205+N209+N211</f>
        <v>15357.6</v>
      </c>
      <c r="O204" s="18">
        <v>23205.72</v>
      </c>
      <c r="P204" s="1">
        <f t="shared" si="3"/>
        <v>-7848.1200000000008</v>
      </c>
      <c r="Q204" s="1"/>
    </row>
    <row r="205" spans="1:17" ht="21.75" customHeight="1" x14ac:dyDescent="0.2">
      <c r="A205" s="17"/>
      <c r="B205" s="271"/>
      <c r="C205" s="265"/>
      <c r="D205" s="267"/>
      <c r="E205" s="267"/>
      <c r="F205" s="268"/>
      <c r="G205" s="496" t="s">
        <v>200</v>
      </c>
      <c r="H205" s="496"/>
      <c r="I205" s="497"/>
      <c r="J205" s="212" t="s">
        <v>201</v>
      </c>
      <c r="K205" s="281">
        <v>501</v>
      </c>
      <c r="L205" s="207" t="s">
        <v>200</v>
      </c>
      <c r="M205" s="282" t="s">
        <v>5</v>
      </c>
      <c r="N205" s="283">
        <f>N206</f>
        <v>11900</v>
      </c>
      <c r="O205" s="18">
        <v>19648.12</v>
      </c>
      <c r="P205" s="1">
        <f t="shared" si="3"/>
        <v>-7748.119999999999</v>
      </c>
      <c r="Q205" s="1"/>
    </row>
    <row r="206" spans="1:17" ht="12.75" customHeight="1" x14ac:dyDescent="0.2">
      <c r="A206" s="17"/>
      <c r="B206" s="271"/>
      <c r="C206" s="265"/>
      <c r="D206" s="267"/>
      <c r="E206" s="267"/>
      <c r="F206" s="267"/>
      <c r="G206" s="268"/>
      <c r="H206" s="501" t="s">
        <v>26</v>
      </c>
      <c r="I206" s="502"/>
      <c r="J206" s="212" t="s">
        <v>25</v>
      </c>
      <c r="K206" s="281">
        <v>501</v>
      </c>
      <c r="L206" s="207" t="s">
        <v>200</v>
      </c>
      <c r="M206" s="282">
        <v>200</v>
      </c>
      <c r="N206" s="283">
        <f>N207</f>
        <v>11900</v>
      </c>
      <c r="O206" s="18">
        <v>19648.12</v>
      </c>
      <c r="P206" s="1">
        <f t="shared" ref="P206:P241" si="4">N206-O206</f>
        <v>-7748.119999999999</v>
      </c>
      <c r="Q206" s="1"/>
    </row>
    <row r="207" spans="1:17" ht="21.75" customHeight="1" x14ac:dyDescent="0.2">
      <c r="A207" s="17"/>
      <c r="B207" s="271"/>
      <c r="C207" s="265"/>
      <c r="D207" s="267"/>
      <c r="E207" s="267"/>
      <c r="F207" s="267"/>
      <c r="G207" s="267"/>
      <c r="H207" s="269"/>
      <c r="I207" s="270" t="s">
        <v>24</v>
      </c>
      <c r="J207" s="212" t="s">
        <v>23</v>
      </c>
      <c r="K207" s="281">
        <v>501</v>
      </c>
      <c r="L207" s="207" t="s">
        <v>200</v>
      </c>
      <c r="M207" s="282">
        <v>240</v>
      </c>
      <c r="N207" s="283">
        <f>10902.43+997.57</f>
        <v>11900</v>
      </c>
      <c r="O207" s="18">
        <v>19648.12</v>
      </c>
      <c r="P207" s="1">
        <f t="shared" si="4"/>
        <v>-7748.119999999999</v>
      </c>
      <c r="Q207" s="1"/>
    </row>
    <row r="208" spans="1:17" ht="29.25" customHeight="1" x14ac:dyDescent="0.2">
      <c r="A208" s="17"/>
      <c r="B208" s="271"/>
      <c r="C208" s="265"/>
      <c r="D208" s="267"/>
      <c r="E208" s="267"/>
      <c r="F208" s="268"/>
      <c r="G208" s="496" t="s">
        <v>198</v>
      </c>
      <c r="H208" s="496"/>
      <c r="I208" s="497"/>
      <c r="J208" s="212" t="s">
        <v>199</v>
      </c>
      <c r="K208" s="281">
        <v>501</v>
      </c>
      <c r="L208" s="207" t="s">
        <v>198</v>
      </c>
      <c r="M208" s="282" t="s">
        <v>5</v>
      </c>
      <c r="N208" s="283">
        <f>N209</f>
        <v>3457.6</v>
      </c>
      <c r="O208" s="18">
        <v>3457.6</v>
      </c>
      <c r="P208" s="1">
        <f t="shared" si="4"/>
        <v>0</v>
      </c>
      <c r="Q208" s="1"/>
    </row>
    <row r="209" spans="1:17" ht="28.5" customHeight="1" x14ac:dyDescent="0.2">
      <c r="A209" s="17"/>
      <c r="B209" s="271"/>
      <c r="C209" s="265"/>
      <c r="D209" s="267"/>
      <c r="E209" s="267"/>
      <c r="F209" s="267"/>
      <c r="G209" s="268"/>
      <c r="H209" s="501" t="s">
        <v>26</v>
      </c>
      <c r="I209" s="502"/>
      <c r="J209" s="212" t="s">
        <v>25</v>
      </c>
      <c r="K209" s="281">
        <v>501</v>
      </c>
      <c r="L209" s="207" t="s">
        <v>198</v>
      </c>
      <c r="M209" s="282">
        <v>200</v>
      </c>
      <c r="N209" s="283">
        <f>N210</f>
        <v>3457.6</v>
      </c>
      <c r="O209" s="18">
        <v>3457.6</v>
      </c>
      <c r="P209" s="1">
        <f t="shared" si="4"/>
        <v>0</v>
      </c>
      <c r="Q209" s="1"/>
    </row>
    <row r="210" spans="1:17" ht="21.75" customHeight="1" x14ac:dyDescent="0.2">
      <c r="A210" s="17"/>
      <c r="B210" s="271"/>
      <c r="C210" s="265"/>
      <c r="D210" s="267"/>
      <c r="E210" s="267"/>
      <c r="F210" s="267"/>
      <c r="G210" s="267"/>
      <c r="H210" s="269"/>
      <c r="I210" s="270" t="s">
        <v>24</v>
      </c>
      <c r="J210" s="212" t="s">
        <v>23</v>
      </c>
      <c r="K210" s="281">
        <v>501</v>
      </c>
      <c r="L210" s="207" t="s">
        <v>198</v>
      </c>
      <c r="M210" s="282">
        <v>240</v>
      </c>
      <c r="N210" s="283">
        <v>3457.6</v>
      </c>
      <c r="O210" s="18">
        <v>3457.6</v>
      </c>
      <c r="P210" s="1">
        <f t="shared" si="4"/>
        <v>0</v>
      </c>
      <c r="Q210" s="1"/>
    </row>
    <row r="211" spans="1:17" ht="21.75" hidden="1" customHeight="1" x14ac:dyDescent="0.2">
      <c r="A211" s="17"/>
      <c r="B211" s="271"/>
      <c r="C211" s="265"/>
      <c r="D211" s="267"/>
      <c r="E211" s="267"/>
      <c r="F211" s="268"/>
      <c r="G211" s="496" t="s">
        <v>197</v>
      </c>
      <c r="H211" s="496"/>
      <c r="I211" s="497"/>
      <c r="J211" s="212" t="s">
        <v>693</v>
      </c>
      <c r="K211" s="281">
        <v>501</v>
      </c>
      <c r="L211" s="207" t="s">
        <v>197</v>
      </c>
      <c r="M211" s="282" t="s">
        <v>5</v>
      </c>
      <c r="N211" s="283">
        <f>N212</f>
        <v>0</v>
      </c>
      <c r="O211" s="18"/>
      <c r="P211" s="1">
        <f t="shared" si="4"/>
        <v>0</v>
      </c>
      <c r="Q211" s="1"/>
    </row>
    <row r="212" spans="1:17" ht="12.75" hidden="1" customHeight="1" x14ac:dyDescent="0.2">
      <c r="A212" s="17"/>
      <c r="B212" s="271"/>
      <c r="C212" s="265"/>
      <c r="D212" s="267"/>
      <c r="E212" s="267"/>
      <c r="F212" s="267"/>
      <c r="G212" s="268"/>
      <c r="H212" s="501" t="s">
        <v>26</v>
      </c>
      <c r="I212" s="502"/>
      <c r="J212" s="212" t="s">
        <v>25</v>
      </c>
      <c r="K212" s="281">
        <v>501</v>
      </c>
      <c r="L212" s="207" t="s">
        <v>197</v>
      </c>
      <c r="M212" s="282">
        <v>200</v>
      </c>
      <c r="N212" s="283">
        <f>N213</f>
        <v>0</v>
      </c>
      <c r="O212" s="18"/>
      <c r="P212" s="1">
        <f t="shared" si="4"/>
        <v>0</v>
      </c>
      <c r="Q212" s="1"/>
    </row>
    <row r="213" spans="1:17" ht="32.25" hidden="1" customHeight="1" x14ac:dyDescent="0.2">
      <c r="A213" s="17"/>
      <c r="B213" s="271"/>
      <c r="C213" s="265"/>
      <c r="D213" s="267"/>
      <c r="E213" s="267"/>
      <c r="F213" s="267"/>
      <c r="G213" s="267"/>
      <c r="H213" s="269"/>
      <c r="I213" s="270" t="s">
        <v>24</v>
      </c>
      <c r="J213" s="212" t="s">
        <v>23</v>
      </c>
      <c r="K213" s="281">
        <v>501</v>
      </c>
      <c r="L213" s="207" t="s">
        <v>197</v>
      </c>
      <c r="M213" s="282">
        <v>240</v>
      </c>
      <c r="N213" s="283">
        <f>100-100</f>
        <v>0</v>
      </c>
      <c r="O213" s="18"/>
      <c r="P213" s="1">
        <f t="shared" si="4"/>
        <v>0</v>
      </c>
      <c r="Q213" s="1"/>
    </row>
    <row r="214" spans="1:17" ht="12.75" customHeight="1" x14ac:dyDescent="0.2">
      <c r="A214" s="17"/>
      <c r="B214" s="271"/>
      <c r="C214" s="266"/>
      <c r="D214" s="496" t="s">
        <v>161</v>
      </c>
      <c r="E214" s="496"/>
      <c r="F214" s="496"/>
      <c r="G214" s="496"/>
      <c r="H214" s="496"/>
      <c r="I214" s="497"/>
      <c r="J214" s="212" t="s">
        <v>162</v>
      </c>
      <c r="K214" s="281">
        <v>501</v>
      </c>
      <c r="L214" s="207" t="s">
        <v>161</v>
      </c>
      <c r="M214" s="282" t="s">
        <v>5</v>
      </c>
      <c r="N214" s="283">
        <f>N215</f>
        <v>2509.2600000000002</v>
      </c>
      <c r="O214" s="18"/>
      <c r="P214" s="1">
        <f t="shared" si="4"/>
        <v>2509.2600000000002</v>
      </c>
      <c r="Q214" s="1"/>
    </row>
    <row r="215" spans="1:17" ht="21.75" customHeight="1" x14ac:dyDescent="0.2">
      <c r="A215" s="17"/>
      <c r="B215" s="271"/>
      <c r="C215" s="265"/>
      <c r="D215" s="268"/>
      <c r="E215" s="496" t="s">
        <v>195</v>
      </c>
      <c r="F215" s="496"/>
      <c r="G215" s="496"/>
      <c r="H215" s="496"/>
      <c r="I215" s="497"/>
      <c r="J215" s="212" t="s">
        <v>196</v>
      </c>
      <c r="K215" s="281">
        <v>501</v>
      </c>
      <c r="L215" s="207" t="s">
        <v>195</v>
      </c>
      <c r="M215" s="282" t="s">
        <v>5</v>
      </c>
      <c r="N215" s="283">
        <f>N216</f>
        <v>2509.2600000000002</v>
      </c>
      <c r="O215" s="18"/>
      <c r="P215" s="1">
        <f t="shared" si="4"/>
        <v>2509.2600000000002</v>
      </c>
      <c r="Q215" s="1"/>
    </row>
    <row r="216" spans="1:17" ht="21.75" customHeight="1" x14ac:dyDescent="0.2">
      <c r="A216" s="17"/>
      <c r="B216" s="271"/>
      <c r="C216" s="265"/>
      <c r="D216" s="267"/>
      <c r="E216" s="268"/>
      <c r="F216" s="496" t="s">
        <v>193</v>
      </c>
      <c r="G216" s="496"/>
      <c r="H216" s="496"/>
      <c r="I216" s="497"/>
      <c r="J216" s="212" t="s">
        <v>194</v>
      </c>
      <c r="K216" s="281">
        <v>501</v>
      </c>
      <c r="L216" s="207" t="s">
        <v>193</v>
      </c>
      <c r="M216" s="282" t="s">
        <v>5</v>
      </c>
      <c r="N216" s="283">
        <f>N217</f>
        <v>2509.2600000000002</v>
      </c>
      <c r="O216" s="18"/>
      <c r="P216" s="1">
        <f t="shared" si="4"/>
        <v>2509.2600000000002</v>
      </c>
    </row>
    <row r="217" spans="1:17" ht="21.75" customHeight="1" x14ac:dyDescent="0.2">
      <c r="A217" s="17"/>
      <c r="B217" s="271"/>
      <c r="C217" s="265"/>
      <c r="D217" s="267"/>
      <c r="E217" s="267"/>
      <c r="F217" s="268"/>
      <c r="G217" s="496" t="s">
        <v>189</v>
      </c>
      <c r="H217" s="496"/>
      <c r="I217" s="497"/>
      <c r="J217" s="212" t="s">
        <v>192</v>
      </c>
      <c r="K217" s="281">
        <v>501</v>
      </c>
      <c r="L217" s="207" t="s">
        <v>189</v>
      </c>
      <c r="M217" s="282" t="s">
        <v>5</v>
      </c>
      <c r="N217" s="283">
        <f>N218</f>
        <v>2509.2600000000002</v>
      </c>
      <c r="O217" s="18"/>
      <c r="P217" s="1">
        <f t="shared" si="4"/>
        <v>2509.2600000000002</v>
      </c>
    </row>
    <row r="218" spans="1:17" ht="21.75" customHeight="1" x14ac:dyDescent="0.2">
      <c r="A218" s="17"/>
      <c r="B218" s="271"/>
      <c r="C218" s="265"/>
      <c r="D218" s="267"/>
      <c r="E218" s="267"/>
      <c r="F218" s="267"/>
      <c r="G218" s="268"/>
      <c r="H218" s="501" t="s">
        <v>42</v>
      </c>
      <c r="I218" s="502"/>
      <c r="J218" s="212" t="s">
        <v>41</v>
      </c>
      <c r="K218" s="281">
        <v>501</v>
      </c>
      <c r="L218" s="207" t="s">
        <v>189</v>
      </c>
      <c r="M218" s="282">
        <v>800</v>
      </c>
      <c r="N218" s="283">
        <f>N219</f>
        <v>2509.2600000000002</v>
      </c>
      <c r="O218" s="18"/>
      <c r="P218" s="1">
        <f t="shared" si="4"/>
        <v>2509.2600000000002</v>
      </c>
    </row>
    <row r="219" spans="1:17" ht="12.75" customHeight="1" x14ac:dyDescent="0.2">
      <c r="A219" s="17"/>
      <c r="B219" s="271"/>
      <c r="C219" s="265"/>
      <c r="D219" s="267"/>
      <c r="E219" s="267"/>
      <c r="F219" s="267"/>
      <c r="G219" s="267"/>
      <c r="H219" s="269"/>
      <c r="I219" s="270" t="s">
        <v>191</v>
      </c>
      <c r="J219" s="212" t="s">
        <v>190</v>
      </c>
      <c r="K219" s="281">
        <v>501</v>
      </c>
      <c r="L219" s="207" t="s">
        <v>189</v>
      </c>
      <c r="M219" s="282">
        <v>810</v>
      </c>
      <c r="N219" s="283">
        <v>2509.2600000000002</v>
      </c>
      <c r="O219" s="18"/>
      <c r="P219" s="1">
        <f t="shared" si="4"/>
        <v>2509.2600000000002</v>
      </c>
    </row>
    <row r="220" spans="1:17" ht="21.75" hidden="1" customHeight="1" x14ac:dyDescent="0.2">
      <c r="A220" s="17"/>
      <c r="B220" s="272"/>
      <c r="C220" s="494">
        <v>502</v>
      </c>
      <c r="D220" s="494"/>
      <c r="E220" s="494"/>
      <c r="F220" s="494"/>
      <c r="G220" s="494"/>
      <c r="H220" s="494"/>
      <c r="I220" s="495"/>
      <c r="J220" s="212" t="s">
        <v>186</v>
      </c>
      <c r="K220" s="281">
        <v>502</v>
      </c>
      <c r="L220" s="207" t="s">
        <v>5</v>
      </c>
      <c r="M220" s="282" t="s">
        <v>5</v>
      </c>
      <c r="N220" s="283">
        <f>N221</f>
        <v>0</v>
      </c>
      <c r="O220" s="18">
        <v>143693.54</v>
      </c>
      <c r="P220" s="1">
        <f t="shared" si="4"/>
        <v>-143693.54</v>
      </c>
    </row>
    <row r="221" spans="1:17" ht="21.75" hidden="1" customHeight="1" x14ac:dyDescent="0.2">
      <c r="A221" s="17"/>
      <c r="B221" s="271"/>
      <c r="C221" s="266"/>
      <c r="D221" s="496" t="s">
        <v>184</v>
      </c>
      <c r="E221" s="496"/>
      <c r="F221" s="496"/>
      <c r="G221" s="496"/>
      <c r="H221" s="496"/>
      <c r="I221" s="497"/>
      <c r="J221" s="212" t="s">
        <v>185</v>
      </c>
      <c r="K221" s="281">
        <v>502</v>
      </c>
      <c r="L221" s="207" t="s">
        <v>184</v>
      </c>
      <c r="M221" s="282" t="s">
        <v>5</v>
      </c>
      <c r="N221" s="283">
        <f>N222</f>
        <v>0</v>
      </c>
      <c r="O221" s="18"/>
    </row>
    <row r="222" spans="1:17" ht="21.75" hidden="1" customHeight="1" x14ac:dyDescent="0.2">
      <c r="A222" s="17"/>
      <c r="B222" s="271"/>
      <c r="C222" s="265"/>
      <c r="D222" s="267"/>
      <c r="E222" s="268"/>
      <c r="F222" s="496" t="s">
        <v>182</v>
      </c>
      <c r="G222" s="496"/>
      <c r="H222" s="496"/>
      <c r="I222" s="497"/>
      <c r="J222" s="212" t="s">
        <v>183</v>
      </c>
      <c r="K222" s="281">
        <v>502</v>
      </c>
      <c r="L222" s="207" t="s">
        <v>182</v>
      </c>
      <c r="M222" s="282" t="s">
        <v>5</v>
      </c>
      <c r="N222" s="283">
        <f>N223+N226+N229+N232</f>
        <v>0</v>
      </c>
      <c r="O222" s="18"/>
    </row>
    <row r="223" spans="1:17" ht="21.75" hidden="1" customHeight="1" x14ac:dyDescent="0.2">
      <c r="A223" s="17"/>
      <c r="B223" s="271"/>
      <c r="C223" s="265"/>
      <c r="D223" s="267"/>
      <c r="E223" s="268"/>
      <c r="F223" s="268"/>
      <c r="G223" s="267"/>
      <c r="H223" s="267"/>
      <c r="I223" s="268"/>
      <c r="J223" s="212" t="s">
        <v>716</v>
      </c>
      <c r="K223" s="281">
        <v>502</v>
      </c>
      <c r="L223" s="207">
        <v>400100120</v>
      </c>
      <c r="M223" s="282"/>
      <c r="N223" s="283">
        <f>N224</f>
        <v>0</v>
      </c>
      <c r="O223" s="18"/>
    </row>
    <row r="224" spans="1:17" ht="12.75" hidden="1" customHeight="1" x14ac:dyDescent="0.2">
      <c r="A224" s="17"/>
      <c r="B224" s="271"/>
      <c r="C224" s="265"/>
      <c r="D224" s="267"/>
      <c r="E224" s="268"/>
      <c r="F224" s="268"/>
      <c r="G224" s="267"/>
      <c r="H224" s="267"/>
      <c r="I224" s="268"/>
      <c r="J224" s="212" t="s">
        <v>25</v>
      </c>
      <c r="K224" s="281">
        <v>502</v>
      </c>
      <c r="L224" s="207">
        <v>400100120</v>
      </c>
      <c r="M224" s="282"/>
      <c r="N224" s="283">
        <f>N225</f>
        <v>0</v>
      </c>
      <c r="O224" s="18"/>
    </row>
    <row r="225" spans="1:24" ht="12.75" hidden="1" customHeight="1" x14ac:dyDescent="0.2">
      <c r="A225" s="17"/>
      <c r="B225" s="271"/>
      <c r="C225" s="265"/>
      <c r="D225" s="267"/>
      <c r="E225" s="268"/>
      <c r="F225" s="268"/>
      <c r="G225" s="267"/>
      <c r="H225" s="267"/>
      <c r="I225" s="268"/>
      <c r="J225" s="212" t="s">
        <v>23</v>
      </c>
      <c r="K225" s="281">
        <v>502</v>
      </c>
      <c r="L225" s="207">
        <v>400100120</v>
      </c>
      <c r="M225" s="282"/>
      <c r="N225" s="283">
        <f>500-500</f>
        <v>0</v>
      </c>
      <c r="O225" s="18"/>
    </row>
    <row r="226" spans="1:24" ht="21.75" hidden="1" customHeight="1" x14ac:dyDescent="0.2">
      <c r="A226" s="17"/>
      <c r="B226" s="271"/>
      <c r="C226" s="265"/>
      <c r="D226" s="267"/>
      <c r="E226" s="267"/>
      <c r="F226" s="268"/>
      <c r="G226" s="496" t="s">
        <v>180</v>
      </c>
      <c r="H226" s="496"/>
      <c r="I226" s="497"/>
      <c r="J226" s="212" t="s">
        <v>181</v>
      </c>
      <c r="K226" s="281">
        <v>502</v>
      </c>
      <c r="L226" s="207" t="s">
        <v>180</v>
      </c>
      <c r="M226" s="282" t="s">
        <v>5</v>
      </c>
      <c r="N226" s="283">
        <f>N227</f>
        <v>0</v>
      </c>
      <c r="O226" s="18"/>
    </row>
    <row r="227" spans="1:24" ht="12.75" hidden="1" customHeight="1" x14ac:dyDescent="0.2">
      <c r="A227" s="17"/>
      <c r="B227" s="271"/>
      <c r="C227" s="265"/>
      <c r="D227" s="267"/>
      <c r="E227" s="267"/>
      <c r="F227" s="267"/>
      <c r="G227" s="268"/>
      <c r="H227" s="501" t="s">
        <v>26</v>
      </c>
      <c r="I227" s="502"/>
      <c r="J227" s="212" t="s">
        <v>25</v>
      </c>
      <c r="K227" s="281">
        <v>502</v>
      </c>
      <c r="L227" s="207" t="s">
        <v>180</v>
      </c>
      <c r="M227" s="282">
        <v>200</v>
      </c>
      <c r="N227" s="283">
        <f>N228</f>
        <v>0</v>
      </c>
      <c r="O227" s="18"/>
    </row>
    <row r="228" spans="1:24" ht="21.75" hidden="1" customHeight="1" x14ac:dyDescent="0.2">
      <c r="A228" s="17"/>
      <c r="B228" s="271"/>
      <c r="C228" s="265"/>
      <c r="D228" s="267"/>
      <c r="E228" s="267"/>
      <c r="F228" s="267"/>
      <c r="G228" s="267"/>
      <c r="H228" s="269"/>
      <c r="I228" s="270" t="s">
        <v>24</v>
      </c>
      <c r="J228" s="212" t="s">
        <v>23</v>
      </c>
      <c r="K228" s="281">
        <v>502</v>
      </c>
      <c r="L228" s="207" t="s">
        <v>180</v>
      </c>
      <c r="M228" s="282">
        <v>240</v>
      </c>
      <c r="N228" s="283">
        <f>300-300</f>
        <v>0</v>
      </c>
      <c r="O228" s="18">
        <v>200</v>
      </c>
      <c r="P228" s="1">
        <f t="shared" si="4"/>
        <v>-200</v>
      </c>
    </row>
    <row r="229" spans="1:24" ht="21.75" hidden="1" customHeight="1" x14ac:dyDescent="0.2">
      <c r="A229" s="17"/>
      <c r="B229" s="271"/>
      <c r="C229" s="265"/>
      <c r="D229" s="267"/>
      <c r="E229" s="267"/>
      <c r="F229" s="268"/>
      <c r="G229" s="496" t="s">
        <v>178</v>
      </c>
      <c r="H229" s="496"/>
      <c r="I229" s="497"/>
      <c r="J229" s="212" t="s">
        <v>179</v>
      </c>
      <c r="K229" s="281">
        <v>502</v>
      </c>
      <c r="L229" s="207" t="s">
        <v>178</v>
      </c>
      <c r="M229" s="282" t="s">
        <v>5</v>
      </c>
      <c r="N229" s="283">
        <f>N230</f>
        <v>0</v>
      </c>
      <c r="O229" s="18">
        <v>200</v>
      </c>
      <c r="P229" s="1">
        <f t="shared" si="4"/>
        <v>-200</v>
      </c>
    </row>
    <row r="230" spans="1:24" ht="21.75" hidden="1" customHeight="1" x14ac:dyDescent="0.2">
      <c r="A230" s="17"/>
      <c r="B230" s="271"/>
      <c r="C230" s="265"/>
      <c r="D230" s="267"/>
      <c r="E230" s="267"/>
      <c r="F230" s="267"/>
      <c r="G230" s="268"/>
      <c r="H230" s="501" t="s">
        <v>26</v>
      </c>
      <c r="I230" s="502"/>
      <c r="J230" s="212" t="s">
        <v>25</v>
      </c>
      <c r="K230" s="281">
        <v>502</v>
      </c>
      <c r="L230" s="207" t="s">
        <v>178</v>
      </c>
      <c r="M230" s="282">
        <v>200</v>
      </c>
      <c r="N230" s="283">
        <f>N231</f>
        <v>0</v>
      </c>
      <c r="O230" s="18"/>
      <c r="Q230" s="224" t="s">
        <v>694</v>
      </c>
    </row>
    <row r="231" spans="1:24" ht="32.25" hidden="1" customHeight="1" x14ac:dyDescent="0.2">
      <c r="A231" s="17"/>
      <c r="B231" s="271"/>
      <c r="C231" s="265"/>
      <c r="D231" s="267"/>
      <c r="E231" s="267"/>
      <c r="F231" s="267"/>
      <c r="G231" s="267"/>
      <c r="H231" s="269"/>
      <c r="I231" s="270" t="s">
        <v>24</v>
      </c>
      <c r="J231" s="212" t="s">
        <v>23</v>
      </c>
      <c r="K231" s="281">
        <v>502</v>
      </c>
      <c r="L231" s="207" t="s">
        <v>178</v>
      </c>
      <c r="M231" s="282">
        <v>240</v>
      </c>
      <c r="N231" s="283">
        <f>500-500</f>
        <v>0</v>
      </c>
      <c r="O231" s="18"/>
    </row>
    <row r="232" spans="1:24" ht="21.75" hidden="1" customHeight="1" x14ac:dyDescent="0.2">
      <c r="A232" s="17"/>
      <c r="B232" s="271"/>
      <c r="C232" s="265"/>
      <c r="D232" s="267"/>
      <c r="E232" s="267"/>
      <c r="F232" s="268"/>
      <c r="G232" s="496" t="s">
        <v>177</v>
      </c>
      <c r="H232" s="496"/>
      <c r="I232" s="497"/>
      <c r="J232" s="212" t="s">
        <v>49</v>
      </c>
      <c r="K232" s="281">
        <v>502</v>
      </c>
      <c r="L232" s="207" t="s">
        <v>177</v>
      </c>
      <c r="M232" s="282" t="s">
        <v>5</v>
      </c>
      <c r="N232" s="283">
        <f>N233</f>
        <v>0</v>
      </c>
      <c r="O232" s="18"/>
    </row>
    <row r="233" spans="1:24" ht="21.75" hidden="1" customHeight="1" x14ac:dyDescent="0.2">
      <c r="A233" s="17"/>
      <c r="B233" s="271"/>
      <c r="C233" s="265"/>
      <c r="D233" s="267"/>
      <c r="E233" s="267"/>
      <c r="F233" s="267"/>
      <c r="G233" s="268"/>
      <c r="H233" s="501" t="s">
        <v>26</v>
      </c>
      <c r="I233" s="502"/>
      <c r="J233" s="212" t="s">
        <v>25</v>
      </c>
      <c r="K233" s="281">
        <v>502</v>
      </c>
      <c r="L233" s="207" t="s">
        <v>177</v>
      </c>
      <c r="M233" s="282">
        <v>200</v>
      </c>
      <c r="N233" s="283">
        <f>N234</f>
        <v>0</v>
      </c>
      <c r="O233" s="18"/>
    </row>
    <row r="234" spans="1:24" ht="12.75" hidden="1" customHeight="1" x14ac:dyDescent="0.2">
      <c r="A234" s="17"/>
      <c r="B234" s="271"/>
      <c r="C234" s="265"/>
      <c r="D234" s="267"/>
      <c r="E234" s="267"/>
      <c r="F234" s="267"/>
      <c r="G234" s="267"/>
      <c r="H234" s="269"/>
      <c r="I234" s="270" t="s">
        <v>24</v>
      </c>
      <c r="J234" s="212" t="s">
        <v>23</v>
      </c>
      <c r="K234" s="281">
        <v>502</v>
      </c>
      <c r="L234" s="207" t="s">
        <v>177</v>
      </c>
      <c r="M234" s="282">
        <v>240</v>
      </c>
      <c r="N234" s="283">
        <f>5477.2-5477.2</f>
        <v>0</v>
      </c>
      <c r="O234" s="18">
        <v>103021.68</v>
      </c>
      <c r="P234" s="1">
        <f t="shared" si="4"/>
        <v>-103021.68</v>
      </c>
    </row>
    <row r="235" spans="1:24" ht="21.75" customHeight="1" x14ac:dyDescent="0.2">
      <c r="A235" s="17"/>
      <c r="B235" s="272"/>
      <c r="C235" s="494">
        <v>503</v>
      </c>
      <c r="D235" s="494"/>
      <c r="E235" s="494"/>
      <c r="F235" s="494"/>
      <c r="G235" s="494"/>
      <c r="H235" s="494"/>
      <c r="I235" s="495"/>
      <c r="J235" s="212" t="s">
        <v>176</v>
      </c>
      <c r="K235" s="281">
        <v>503</v>
      </c>
      <c r="L235" s="207" t="s">
        <v>5</v>
      </c>
      <c r="M235" s="282" t="s">
        <v>5</v>
      </c>
      <c r="N235" s="283">
        <f>N236+N241</f>
        <v>38402.58</v>
      </c>
      <c r="O235" s="18">
        <v>109548.19</v>
      </c>
      <c r="P235" s="1">
        <f t="shared" si="4"/>
        <v>-71145.61</v>
      </c>
      <c r="R235" s="1">
        <v>615.9</v>
      </c>
    </row>
    <row r="236" spans="1:24" ht="21.75" customHeight="1" x14ac:dyDescent="0.2">
      <c r="A236" s="17"/>
      <c r="B236" s="271"/>
      <c r="C236" s="266"/>
      <c r="D236" s="496" t="s">
        <v>174</v>
      </c>
      <c r="E236" s="496"/>
      <c r="F236" s="496"/>
      <c r="G236" s="496"/>
      <c r="H236" s="496"/>
      <c r="I236" s="497"/>
      <c r="J236" s="212" t="s">
        <v>175</v>
      </c>
      <c r="K236" s="281">
        <v>503</v>
      </c>
      <c r="L236" s="207" t="s">
        <v>174</v>
      </c>
      <c r="M236" s="282" t="s">
        <v>5</v>
      </c>
      <c r="N236" s="283">
        <f>N237</f>
        <v>7000</v>
      </c>
      <c r="O236" s="18">
        <v>26640.47</v>
      </c>
      <c r="P236" s="1">
        <f t="shared" si="4"/>
        <v>-19640.47</v>
      </c>
      <c r="X236" s="399"/>
    </row>
    <row r="237" spans="1:24" ht="12.75" customHeight="1" x14ac:dyDescent="0.2">
      <c r="A237" s="17"/>
      <c r="B237" s="271"/>
      <c r="C237" s="265"/>
      <c r="D237" s="267"/>
      <c r="E237" s="268"/>
      <c r="F237" s="496" t="s">
        <v>167</v>
      </c>
      <c r="G237" s="496"/>
      <c r="H237" s="496"/>
      <c r="I237" s="497"/>
      <c r="J237" s="212" t="s">
        <v>168</v>
      </c>
      <c r="K237" s="281">
        <v>503</v>
      </c>
      <c r="L237" s="207" t="s">
        <v>167</v>
      </c>
      <c r="M237" s="282" t="s">
        <v>5</v>
      </c>
      <c r="N237" s="260">
        <f>N238</f>
        <v>7000</v>
      </c>
      <c r="O237" s="18"/>
    </row>
    <row r="238" spans="1:24" ht="32.25" customHeight="1" x14ac:dyDescent="0.2">
      <c r="A238" s="17"/>
      <c r="B238" s="271"/>
      <c r="C238" s="265"/>
      <c r="D238" s="267"/>
      <c r="E238" s="267"/>
      <c r="F238" s="268"/>
      <c r="G238" s="496" t="s">
        <v>163</v>
      </c>
      <c r="H238" s="496"/>
      <c r="I238" s="497"/>
      <c r="J238" s="212" t="s">
        <v>166</v>
      </c>
      <c r="K238" s="281">
        <v>503</v>
      </c>
      <c r="L238" s="207" t="s">
        <v>163</v>
      </c>
      <c r="M238" s="282" t="s">
        <v>5</v>
      </c>
      <c r="N238" s="260">
        <f>N239</f>
        <v>7000</v>
      </c>
      <c r="O238" s="18"/>
    </row>
    <row r="239" spans="1:24" ht="12.75" customHeight="1" x14ac:dyDescent="0.2">
      <c r="A239" s="17"/>
      <c r="B239" s="271"/>
      <c r="C239" s="265"/>
      <c r="D239" s="267"/>
      <c r="E239" s="267"/>
      <c r="F239" s="267"/>
      <c r="G239" s="268"/>
      <c r="H239" s="501" t="s">
        <v>26</v>
      </c>
      <c r="I239" s="502"/>
      <c r="J239" s="212" t="s">
        <v>25</v>
      </c>
      <c r="K239" s="281">
        <v>503</v>
      </c>
      <c r="L239" s="207" t="s">
        <v>163</v>
      </c>
      <c r="M239" s="282">
        <v>200</v>
      </c>
      <c r="N239" s="260">
        <f>N240</f>
        <v>7000</v>
      </c>
      <c r="O239" s="18"/>
    </row>
    <row r="240" spans="1:24" ht="12.75" customHeight="1" x14ac:dyDescent="0.2">
      <c r="A240" s="17"/>
      <c r="B240" s="271"/>
      <c r="C240" s="265"/>
      <c r="D240" s="267"/>
      <c r="E240" s="267"/>
      <c r="F240" s="267"/>
      <c r="G240" s="267"/>
      <c r="H240" s="269"/>
      <c r="I240" s="270" t="s">
        <v>24</v>
      </c>
      <c r="J240" s="212" t="s">
        <v>23</v>
      </c>
      <c r="K240" s="281">
        <v>503</v>
      </c>
      <c r="L240" s="207" t="s">
        <v>163</v>
      </c>
      <c r="M240" s="282">
        <v>240</v>
      </c>
      <c r="N240" s="260">
        <f>6000+1000</f>
        <v>7000</v>
      </c>
      <c r="O240" s="18"/>
    </row>
    <row r="241" spans="1:17" ht="21.75" customHeight="1" x14ac:dyDescent="0.2">
      <c r="A241" s="17"/>
      <c r="B241" s="271"/>
      <c r="C241" s="266"/>
      <c r="D241" s="496" t="s">
        <v>161</v>
      </c>
      <c r="E241" s="496"/>
      <c r="F241" s="496"/>
      <c r="G241" s="496"/>
      <c r="H241" s="496"/>
      <c r="I241" s="497"/>
      <c r="J241" s="212" t="s">
        <v>162</v>
      </c>
      <c r="K241" s="281">
        <v>503</v>
      </c>
      <c r="L241" s="207" t="s">
        <v>161</v>
      </c>
      <c r="M241" s="282" t="s">
        <v>5</v>
      </c>
      <c r="N241" s="260">
        <f>N242+N259+N255</f>
        <v>31402.58</v>
      </c>
      <c r="O241" s="18">
        <v>82579.47</v>
      </c>
      <c r="P241" s="1">
        <f t="shared" si="4"/>
        <v>-51176.89</v>
      </c>
    </row>
    <row r="242" spans="1:17" ht="21.75" customHeight="1" x14ac:dyDescent="0.2">
      <c r="A242" s="17"/>
      <c r="B242" s="271"/>
      <c r="C242" s="265"/>
      <c r="D242" s="268"/>
      <c r="E242" s="496" t="s">
        <v>159</v>
      </c>
      <c r="F242" s="496"/>
      <c r="G242" s="496"/>
      <c r="H242" s="496"/>
      <c r="I242" s="497"/>
      <c r="J242" s="212" t="s">
        <v>160</v>
      </c>
      <c r="K242" s="281">
        <v>503</v>
      </c>
      <c r="L242" s="207" t="s">
        <v>159</v>
      </c>
      <c r="M242" s="282" t="s">
        <v>5</v>
      </c>
      <c r="N242" s="260">
        <f>N243+N247+N251+N263</f>
        <v>9340</v>
      </c>
      <c r="O242" s="18"/>
    </row>
    <row r="243" spans="1:17" ht="21.75" customHeight="1" x14ac:dyDescent="0.2">
      <c r="A243" s="17"/>
      <c r="B243" s="271"/>
      <c r="C243" s="265"/>
      <c r="D243" s="267"/>
      <c r="E243" s="268"/>
      <c r="F243" s="496" t="s">
        <v>134</v>
      </c>
      <c r="G243" s="496"/>
      <c r="H243" s="496"/>
      <c r="I243" s="497"/>
      <c r="J243" s="212" t="s">
        <v>135</v>
      </c>
      <c r="K243" s="281">
        <v>503</v>
      </c>
      <c r="L243" s="207">
        <v>1210300000</v>
      </c>
      <c r="M243" s="282" t="s">
        <v>5</v>
      </c>
      <c r="N243" s="260">
        <f>N244</f>
        <v>6000</v>
      </c>
      <c r="O243" s="18"/>
      <c r="Q243" s="1"/>
    </row>
    <row r="244" spans="1:17" ht="21.75" customHeight="1" x14ac:dyDescent="0.2">
      <c r="A244" s="17"/>
      <c r="B244" s="271"/>
      <c r="C244" s="265"/>
      <c r="D244" s="267"/>
      <c r="E244" s="267"/>
      <c r="F244" s="268"/>
      <c r="G244" s="496" t="s">
        <v>132</v>
      </c>
      <c r="H244" s="496"/>
      <c r="I244" s="497"/>
      <c r="J244" s="212" t="s">
        <v>133</v>
      </c>
      <c r="K244" s="281">
        <v>503</v>
      </c>
      <c r="L244" s="207">
        <v>1210305590</v>
      </c>
      <c r="M244" s="282" t="s">
        <v>5</v>
      </c>
      <c r="N244" s="260">
        <f>N245</f>
        <v>6000</v>
      </c>
      <c r="O244" s="18"/>
      <c r="Q244" s="1"/>
    </row>
    <row r="245" spans="1:17" ht="21.75" customHeight="1" x14ac:dyDescent="0.2">
      <c r="A245" s="17"/>
      <c r="B245" s="271"/>
      <c r="C245" s="265"/>
      <c r="D245" s="267"/>
      <c r="E245" s="267"/>
      <c r="F245" s="267"/>
      <c r="G245" s="268"/>
      <c r="H245" s="501" t="s">
        <v>56</v>
      </c>
      <c r="I245" s="502"/>
      <c r="J245" s="212" t="s">
        <v>55</v>
      </c>
      <c r="K245" s="281">
        <v>503</v>
      </c>
      <c r="L245" s="207">
        <v>1210305590</v>
      </c>
      <c r="M245" s="282">
        <v>600</v>
      </c>
      <c r="N245" s="260">
        <f>N246</f>
        <v>6000</v>
      </c>
      <c r="O245" s="18"/>
      <c r="Q245" s="1"/>
    </row>
    <row r="246" spans="1:17" ht="21.75" customHeight="1" x14ac:dyDescent="0.2">
      <c r="A246" s="17"/>
      <c r="B246" s="271"/>
      <c r="C246" s="265"/>
      <c r="D246" s="267"/>
      <c r="E246" s="267"/>
      <c r="F246" s="267"/>
      <c r="G246" s="267"/>
      <c r="H246" s="269"/>
      <c r="I246" s="270" t="s">
        <v>54</v>
      </c>
      <c r="J246" s="212" t="s">
        <v>53</v>
      </c>
      <c r="K246" s="281">
        <v>503</v>
      </c>
      <c r="L246" s="207">
        <v>1210305590</v>
      </c>
      <c r="M246" s="282">
        <v>610</v>
      </c>
      <c r="N246" s="260">
        <f>5000+1500-500</f>
        <v>6000</v>
      </c>
      <c r="O246" s="18"/>
      <c r="Q246" s="1"/>
    </row>
    <row r="247" spans="1:17" ht="42.75" customHeight="1" x14ac:dyDescent="0.2">
      <c r="A247" s="17"/>
      <c r="B247" s="271"/>
      <c r="C247" s="265"/>
      <c r="D247" s="267"/>
      <c r="E247" s="268"/>
      <c r="F247" s="496" t="s">
        <v>130</v>
      </c>
      <c r="G247" s="496"/>
      <c r="H247" s="496"/>
      <c r="I247" s="497"/>
      <c r="J247" s="212" t="s">
        <v>131</v>
      </c>
      <c r="K247" s="281">
        <v>503</v>
      </c>
      <c r="L247" s="207">
        <v>1210400000</v>
      </c>
      <c r="M247" s="282" t="s">
        <v>5</v>
      </c>
      <c r="N247" s="260">
        <v>40</v>
      </c>
      <c r="O247" s="18"/>
      <c r="Q247" s="1"/>
    </row>
    <row r="248" spans="1:17" ht="21.75" customHeight="1" x14ac:dyDescent="0.2">
      <c r="A248" s="17"/>
      <c r="B248" s="271"/>
      <c r="C248" s="265"/>
      <c r="D248" s="267"/>
      <c r="E248" s="267"/>
      <c r="F248" s="268"/>
      <c r="G248" s="496" t="s">
        <v>128</v>
      </c>
      <c r="H248" s="496"/>
      <c r="I248" s="497"/>
      <c r="J248" s="212" t="s">
        <v>129</v>
      </c>
      <c r="K248" s="281">
        <v>503</v>
      </c>
      <c r="L248" s="207">
        <v>1210400100</v>
      </c>
      <c r="M248" s="282" t="s">
        <v>5</v>
      </c>
      <c r="N248" s="260">
        <v>40</v>
      </c>
      <c r="O248" s="18"/>
      <c r="Q248" s="1"/>
    </row>
    <row r="249" spans="1:17" ht="21.75" customHeight="1" x14ac:dyDescent="0.2">
      <c r="A249" s="17"/>
      <c r="B249" s="271"/>
      <c r="C249" s="265"/>
      <c r="D249" s="267"/>
      <c r="E249" s="267"/>
      <c r="F249" s="267"/>
      <c r="G249" s="268"/>
      <c r="H249" s="501" t="s">
        <v>26</v>
      </c>
      <c r="I249" s="502"/>
      <c r="J249" s="212" t="s">
        <v>25</v>
      </c>
      <c r="K249" s="281">
        <v>503</v>
      </c>
      <c r="L249" s="207">
        <v>1210400100</v>
      </c>
      <c r="M249" s="282">
        <v>200</v>
      </c>
      <c r="N249" s="260">
        <v>40</v>
      </c>
      <c r="O249" s="18"/>
      <c r="Q249" s="1"/>
    </row>
    <row r="250" spans="1:17" ht="27" customHeight="1" x14ac:dyDescent="0.2">
      <c r="A250" s="17"/>
      <c r="B250" s="271"/>
      <c r="C250" s="265"/>
      <c r="D250" s="267"/>
      <c r="E250" s="267"/>
      <c r="F250" s="267"/>
      <c r="G250" s="267"/>
      <c r="H250" s="269"/>
      <c r="I250" s="270" t="s">
        <v>24</v>
      </c>
      <c r="J250" s="212" t="s">
        <v>23</v>
      </c>
      <c r="K250" s="281">
        <v>503</v>
      </c>
      <c r="L250" s="207">
        <v>1210400100</v>
      </c>
      <c r="M250" s="282">
        <v>240</v>
      </c>
      <c r="N250" s="260">
        <v>40</v>
      </c>
      <c r="O250" s="18"/>
      <c r="Q250" s="1"/>
    </row>
    <row r="251" spans="1:17" ht="18.75" customHeight="1" x14ac:dyDescent="0.2">
      <c r="A251" s="17"/>
      <c r="B251" s="426"/>
      <c r="C251" s="421"/>
      <c r="D251" s="422"/>
      <c r="E251" s="422"/>
      <c r="F251" s="422"/>
      <c r="G251" s="422"/>
      <c r="H251" s="424"/>
      <c r="I251" s="425"/>
      <c r="J251" s="212" t="s">
        <v>875</v>
      </c>
      <c r="K251" s="281">
        <v>503</v>
      </c>
      <c r="L251" s="207">
        <v>1210600000</v>
      </c>
      <c r="M251" s="282"/>
      <c r="N251" s="260">
        <f>N252</f>
        <v>3300</v>
      </c>
      <c r="O251" s="18"/>
      <c r="Q251" s="1"/>
    </row>
    <row r="252" spans="1:17" ht="12.75" customHeight="1" x14ac:dyDescent="0.2">
      <c r="A252" s="17"/>
      <c r="B252" s="426"/>
      <c r="C252" s="421"/>
      <c r="D252" s="422"/>
      <c r="E252" s="422"/>
      <c r="F252" s="422"/>
      <c r="G252" s="422"/>
      <c r="H252" s="424"/>
      <c r="I252" s="425"/>
      <c r="J252" s="212" t="s">
        <v>876</v>
      </c>
      <c r="K252" s="281">
        <v>503</v>
      </c>
      <c r="L252" s="207">
        <v>1210600110</v>
      </c>
      <c r="M252" s="282"/>
      <c r="N252" s="260">
        <f>N253</f>
        <v>3300</v>
      </c>
      <c r="O252" s="18"/>
      <c r="Q252" s="1"/>
    </row>
    <row r="253" spans="1:17" ht="12.75" customHeight="1" x14ac:dyDescent="0.2">
      <c r="A253" s="17"/>
      <c r="B253" s="426"/>
      <c r="C253" s="421"/>
      <c r="D253" s="422"/>
      <c r="E253" s="422"/>
      <c r="F253" s="422"/>
      <c r="G253" s="422"/>
      <c r="H253" s="424"/>
      <c r="I253" s="425"/>
      <c r="J253" s="212" t="s">
        <v>25</v>
      </c>
      <c r="K253" s="281">
        <v>503</v>
      </c>
      <c r="L253" s="207">
        <v>1210600110</v>
      </c>
      <c r="M253" s="282">
        <v>200</v>
      </c>
      <c r="N253" s="260">
        <f>N254</f>
        <v>3300</v>
      </c>
      <c r="O253" s="18"/>
      <c r="Q253" s="1"/>
    </row>
    <row r="254" spans="1:17" ht="12.75" customHeight="1" x14ac:dyDescent="0.2">
      <c r="A254" s="17"/>
      <c r="B254" s="426"/>
      <c r="C254" s="421"/>
      <c r="D254" s="422"/>
      <c r="E254" s="422"/>
      <c r="F254" s="422"/>
      <c r="G254" s="422"/>
      <c r="H254" s="424"/>
      <c r="I254" s="425"/>
      <c r="J254" s="212" t="s">
        <v>23</v>
      </c>
      <c r="K254" s="281">
        <v>503</v>
      </c>
      <c r="L254" s="207">
        <v>1210600110</v>
      </c>
      <c r="M254" s="282">
        <v>240</v>
      </c>
      <c r="N254" s="260">
        <v>3300</v>
      </c>
      <c r="O254" s="18"/>
      <c r="Q254" s="1"/>
    </row>
    <row r="255" spans="1:17" ht="12.75" customHeight="1" x14ac:dyDescent="0.2">
      <c r="A255" s="17"/>
      <c r="B255" s="426"/>
      <c r="C255" s="421"/>
      <c r="D255" s="422"/>
      <c r="E255" s="422"/>
      <c r="F255" s="422"/>
      <c r="G255" s="422"/>
      <c r="H255" s="424"/>
      <c r="I255" s="425"/>
      <c r="J255" s="212" t="s">
        <v>877</v>
      </c>
      <c r="K255" s="281">
        <v>503</v>
      </c>
      <c r="L255" s="207">
        <v>1210700000</v>
      </c>
      <c r="M255" s="282"/>
      <c r="N255" s="260">
        <f>N256</f>
        <v>1100</v>
      </c>
      <c r="O255" s="18"/>
      <c r="Q255" s="1"/>
    </row>
    <row r="256" spans="1:17" ht="12.75" customHeight="1" x14ac:dyDescent="0.2">
      <c r="A256" s="17"/>
      <c r="B256" s="426"/>
      <c r="C256" s="421"/>
      <c r="D256" s="422"/>
      <c r="E256" s="422"/>
      <c r="F256" s="422"/>
      <c r="G256" s="422"/>
      <c r="H256" s="424"/>
      <c r="I256" s="425"/>
      <c r="J256" s="212" t="s">
        <v>878</v>
      </c>
      <c r="K256" s="281">
        <v>503</v>
      </c>
      <c r="L256" s="207">
        <v>1210700120</v>
      </c>
      <c r="M256" s="282"/>
      <c r="N256" s="260">
        <f>N257</f>
        <v>1100</v>
      </c>
      <c r="O256" s="18"/>
      <c r="Q256" s="1"/>
    </row>
    <row r="257" spans="1:17" ht="25.5" customHeight="1" x14ac:dyDescent="0.2">
      <c r="A257" s="17"/>
      <c r="B257" s="426"/>
      <c r="C257" s="421"/>
      <c r="D257" s="422"/>
      <c r="E257" s="422"/>
      <c r="F257" s="422"/>
      <c r="G257" s="422"/>
      <c r="H257" s="424"/>
      <c r="I257" s="425"/>
      <c r="J257" s="212" t="s">
        <v>25</v>
      </c>
      <c r="K257" s="281">
        <v>503</v>
      </c>
      <c r="L257" s="207">
        <v>1210700120</v>
      </c>
      <c r="M257" s="282">
        <v>200</v>
      </c>
      <c r="N257" s="260">
        <f>N258</f>
        <v>1100</v>
      </c>
      <c r="O257" s="18"/>
      <c r="Q257" s="1"/>
    </row>
    <row r="258" spans="1:17" ht="12.75" customHeight="1" x14ac:dyDescent="0.2">
      <c r="A258" s="17"/>
      <c r="B258" s="426"/>
      <c r="C258" s="421"/>
      <c r="D258" s="422"/>
      <c r="E258" s="422"/>
      <c r="F258" s="422"/>
      <c r="G258" s="422"/>
      <c r="H258" s="424"/>
      <c r="I258" s="425"/>
      <c r="J258" s="212" t="s">
        <v>23</v>
      </c>
      <c r="K258" s="281">
        <v>503</v>
      </c>
      <c r="L258" s="207">
        <v>1210700120</v>
      </c>
      <c r="M258" s="282">
        <v>240</v>
      </c>
      <c r="N258" s="260">
        <v>1100</v>
      </c>
      <c r="O258" s="18"/>
      <c r="Q258" s="1"/>
    </row>
    <row r="259" spans="1:17" ht="27.75" customHeight="1" x14ac:dyDescent="0.2">
      <c r="A259" s="17"/>
      <c r="B259" s="271"/>
      <c r="C259" s="266"/>
      <c r="D259" s="267"/>
      <c r="E259" s="267"/>
      <c r="F259" s="267"/>
      <c r="G259" s="267"/>
      <c r="H259" s="269"/>
      <c r="I259" s="270"/>
      <c r="J259" s="212" t="s">
        <v>696</v>
      </c>
      <c r="K259" s="281">
        <v>503</v>
      </c>
      <c r="L259" s="207">
        <v>1220800000</v>
      </c>
      <c r="M259" s="282"/>
      <c r="N259" s="260">
        <f>N266+N260+N263</f>
        <v>20962.580000000002</v>
      </c>
      <c r="O259" s="18"/>
      <c r="Q259" s="1"/>
    </row>
    <row r="260" spans="1:17" ht="18.75" hidden="1" customHeight="1" x14ac:dyDescent="0.2">
      <c r="A260" s="17"/>
      <c r="B260" s="397"/>
      <c r="C260" s="392"/>
      <c r="D260" s="393"/>
      <c r="E260" s="393"/>
      <c r="F260" s="393"/>
      <c r="G260" s="393"/>
      <c r="H260" s="395"/>
      <c r="I260" s="396"/>
      <c r="J260" s="212" t="s">
        <v>809</v>
      </c>
      <c r="K260" s="281">
        <v>503</v>
      </c>
      <c r="L260" s="207">
        <v>1220800090</v>
      </c>
      <c r="M260" s="282"/>
      <c r="N260" s="260">
        <f>N261</f>
        <v>0</v>
      </c>
      <c r="O260" s="18"/>
      <c r="Q260" s="1"/>
    </row>
    <row r="261" spans="1:17" ht="21.75" hidden="1" customHeight="1" x14ac:dyDescent="0.2">
      <c r="A261" s="17"/>
      <c r="B261" s="397"/>
      <c r="C261" s="392"/>
      <c r="D261" s="393"/>
      <c r="E261" s="393"/>
      <c r="F261" s="393"/>
      <c r="G261" s="393"/>
      <c r="H261" s="395"/>
      <c r="I261" s="396"/>
      <c r="J261" s="212" t="s">
        <v>25</v>
      </c>
      <c r="K261" s="281">
        <v>503</v>
      </c>
      <c r="L261" s="207">
        <v>1220800090</v>
      </c>
      <c r="M261" s="282">
        <v>200</v>
      </c>
      <c r="N261" s="260">
        <f>N262</f>
        <v>0</v>
      </c>
      <c r="O261" s="18"/>
      <c r="Q261" s="1"/>
    </row>
    <row r="262" spans="1:17" ht="21.75" hidden="1" customHeight="1" x14ac:dyDescent="0.2">
      <c r="A262" s="17"/>
      <c r="B262" s="397"/>
      <c r="C262" s="392"/>
      <c r="D262" s="393"/>
      <c r="E262" s="393"/>
      <c r="F262" s="393"/>
      <c r="G262" s="393"/>
      <c r="H262" s="395"/>
      <c r="I262" s="396"/>
      <c r="J262" s="212" t="s">
        <v>23</v>
      </c>
      <c r="K262" s="281">
        <v>503</v>
      </c>
      <c r="L262" s="207">
        <v>1220800090</v>
      </c>
      <c r="M262" s="282">
        <v>240</v>
      </c>
      <c r="N262" s="260">
        <f>3300-3300</f>
        <v>0</v>
      </c>
      <c r="O262" s="18"/>
      <c r="Q262" s="1"/>
    </row>
    <row r="263" spans="1:17" ht="21.75" hidden="1" customHeight="1" x14ac:dyDescent="0.2">
      <c r="A263" s="17"/>
      <c r="B263" s="397"/>
      <c r="C263" s="392"/>
      <c r="D263" s="393"/>
      <c r="E263" s="393"/>
      <c r="F263" s="393"/>
      <c r="G263" s="393"/>
      <c r="H263" s="395"/>
      <c r="I263" s="396"/>
      <c r="J263" s="212" t="s">
        <v>810</v>
      </c>
      <c r="K263" s="281">
        <v>503</v>
      </c>
      <c r="L263" s="207">
        <v>1220800100</v>
      </c>
      <c r="M263" s="282"/>
      <c r="N263" s="260">
        <f>N264</f>
        <v>0</v>
      </c>
      <c r="O263" s="18"/>
      <c r="Q263" s="1"/>
    </row>
    <row r="264" spans="1:17" ht="21.75" hidden="1" customHeight="1" x14ac:dyDescent="0.2">
      <c r="A264" s="17"/>
      <c r="B264" s="397"/>
      <c r="C264" s="392"/>
      <c r="D264" s="393"/>
      <c r="E264" s="393"/>
      <c r="F264" s="393"/>
      <c r="G264" s="393"/>
      <c r="H264" s="395"/>
      <c r="I264" s="396"/>
      <c r="J264" s="212" t="s">
        <v>25</v>
      </c>
      <c r="K264" s="281">
        <v>503</v>
      </c>
      <c r="L264" s="207">
        <v>1220800100</v>
      </c>
      <c r="M264" s="282">
        <v>200</v>
      </c>
      <c r="N264" s="260">
        <f>N265</f>
        <v>0</v>
      </c>
      <c r="O264" s="18"/>
      <c r="Q264" s="1"/>
    </row>
    <row r="265" spans="1:17" ht="21.75" hidden="1" customHeight="1" x14ac:dyDescent="0.2">
      <c r="A265" s="17"/>
      <c r="B265" s="397"/>
      <c r="C265" s="392"/>
      <c r="D265" s="393"/>
      <c r="E265" s="393"/>
      <c r="F265" s="393"/>
      <c r="G265" s="393"/>
      <c r="H265" s="395"/>
      <c r="I265" s="396"/>
      <c r="J265" s="212" t="s">
        <v>23</v>
      </c>
      <c r="K265" s="281">
        <v>503</v>
      </c>
      <c r="L265" s="207">
        <v>1220800100</v>
      </c>
      <c r="M265" s="282">
        <v>240</v>
      </c>
      <c r="N265" s="260">
        <f>1100-1100</f>
        <v>0</v>
      </c>
      <c r="O265" s="18"/>
      <c r="Q265" s="1"/>
    </row>
    <row r="266" spans="1:17" ht="21.75" customHeight="1" x14ac:dyDescent="0.2">
      <c r="A266" s="17"/>
      <c r="B266" s="271"/>
      <c r="C266" s="266"/>
      <c r="D266" s="267"/>
      <c r="E266" s="267"/>
      <c r="F266" s="267"/>
      <c r="G266" s="267"/>
      <c r="H266" s="269"/>
      <c r="I266" s="270"/>
      <c r="J266" s="212" t="s">
        <v>697</v>
      </c>
      <c r="K266" s="281">
        <v>503</v>
      </c>
      <c r="L266" s="207">
        <v>1220805690</v>
      </c>
      <c r="M266" s="282"/>
      <c r="N266" s="260">
        <f>N267</f>
        <v>20962.580000000002</v>
      </c>
      <c r="O266" s="18"/>
      <c r="Q266" s="1"/>
    </row>
    <row r="267" spans="1:17" ht="21.75" customHeight="1" x14ac:dyDescent="0.2">
      <c r="A267" s="17"/>
      <c r="B267" s="271"/>
      <c r="C267" s="266"/>
      <c r="D267" s="267"/>
      <c r="E267" s="267"/>
      <c r="F267" s="267"/>
      <c r="G267" s="267"/>
      <c r="H267" s="269"/>
      <c r="I267" s="270"/>
      <c r="J267" s="212" t="s">
        <v>55</v>
      </c>
      <c r="K267" s="281">
        <v>503</v>
      </c>
      <c r="L267" s="207">
        <v>1220805690</v>
      </c>
      <c r="M267" s="282">
        <v>600</v>
      </c>
      <c r="N267" s="260">
        <f>N268</f>
        <v>20962.580000000002</v>
      </c>
      <c r="O267" s="18"/>
      <c r="Q267" s="1"/>
    </row>
    <row r="268" spans="1:17" ht="12.75" customHeight="1" x14ac:dyDescent="0.2">
      <c r="A268" s="17"/>
      <c r="B268" s="271"/>
      <c r="C268" s="266"/>
      <c r="D268" s="267"/>
      <c r="E268" s="267"/>
      <c r="F268" s="267"/>
      <c r="G268" s="267"/>
      <c r="H268" s="269"/>
      <c r="I268" s="270"/>
      <c r="J268" s="212" t="s">
        <v>53</v>
      </c>
      <c r="K268" s="281">
        <v>503</v>
      </c>
      <c r="L268" s="207">
        <v>1220805690</v>
      </c>
      <c r="M268" s="282">
        <v>610</v>
      </c>
      <c r="N268" s="283">
        <f>21212.58+1000-1250</f>
        <v>20962.580000000002</v>
      </c>
      <c r="O268" s="18"/>
      <c r="Q268" s="1"/>
    </row>
    <row r="269" spans="1:17" ht="32.25" customHeight="1" x14ac:dyDescent="0.2">
      <c r="A269" s="17"/>
      <c r="B269" s="504">
        <v>700</v>
      </c>
      <c r="C269" s="504"/>
      <c r="D269" s="504"/>
      <c r="E269" s="504"/>
      <c r="F269" s="504"/>
      <c r="G269" s="504"/>
      <c r="H269" s="504"/>
      <c r="I269" s="505"/>
      <c r="J269" s="284" t="s">
        <v>127</v>
      </c>
      <c r="K269" s="285">
        <v>700</v>
      </c>
      <c r="L269" s="286" t="s">
        <v>5</v>
      </c>
      <c r="M269" s="287" t="s">
        <v>5</v>
      </c>
      <c r="N269" s="289">
        <f>N270</f>
        <v>10433.56</v>
      </c>
      <c r="O269" s="18"/>
      <c r="Q269" s="1"/>
    </row>
    <row r="270" spans="1:17" ht="21.75" customHeight="1" x14ac:dyDescent="0.2">
      <c r="A270" s="17"/>
      <c r="B270" s="272"/>
      <c r="C270" s="494">
        <v>707</v>
      </c>
      <c r="D270" s="494"/>
      <c r="E270" s="494"/>
      <c r="F270" s="494"/>
      <c r="G270" s="494"/>
      <c r="H270" s="494"/>
      <c r="I270" s="495"/>
      <c r="J270" s="212" t="s">
        <v>126</v>
      </c>
      <c r="K270" s="281">
        <v>707</v>
      </c>
      <c r="L270" s="207" t="s">
        <v>5</v>
      </c>
      <c r="M270" s="282" t="s">
        <v>5</v>
      </c>
      <c r="N270" s="260">
        <f>N271+N277</f>
        <v>10433.56</v>
      </c>
      <c r="O270" s="18"/>
      <c r="Q270" s="1"/>
    </row>
    <row r="271" spans="1:17" ht="25.5" customHeight="1" x14ac:dyDescent="0.2">
      <c r="A271" s="17"/>
      <c r="B271" s="271"/>
      <c r="C271" s="266"/>
      <c r="D271" s="496" t="s">
        <v>62</v>
      </c>
      <c r="E271" s="496"/>
      <c r="F271" s="496"/>
      <c r="G271" s="496"/>
      <c r="H271" s="496"/>
      <c r="I271" s="497"/>
      <c r="J271" s="212" t="s">
        <v>63</v>
      </c>
      <c r="K271" s="281">
        <v>707</v>
      </c>
      <c r="L271" s="207" t="s">
        <v>62</v>
      </c>
      <c r="M271" s="282" t="s">
        <v>5</v>
      </c>
      <c r="N271" s="260">
        <f>N272</f>
        <v>10233.56</v>
      </c>
      <c r="O271" s="18"/>
      <c r="Q271" s="1"/>
    </row>
    <row r="272" spans="1:17" ht="21.75" customHeight="1" x14ac:dyDescent="0.2">
      <c r="A272" s="17"/>
      <c r="B272" s="271"/>
      <c r="C272" s="265"/>
      <c r="D272" s="268"/>
      <c r="E272" s="496" t="s">
        <v>124</v>
      </c>
      <c r="F272" s="496"/>
      <c r="G272" s="496"/>
      <c r="H272" s="496"/>
      <c r="I272" s="497"/>
      <c r="J272" s="212" t="s">
        <v>125</v>
      </c>
      <c r="K272" s="281">
        <v>707</v>
      </c>
      <c r="L272" s="207" t="s">
        <v>124</v>
      </c>
      <c r="M272" s="282" t="s">
        <v>5</v>
      </c>
      <c r="N272" s="260">
        <f>N273</f>
        <v>10233.56</v>
      </c>
      <c r="O272" s="18"/>
      <c r="Q272" s="1"/>
    </row>
    <row r="273" spans="1:17" ht="21.75" customHeight="1" x14ac:dyDescent="0.2">
      <c r="A273" s="17"/>
      <c r="B273" s="271"/>
      <c r="C273" s="265"/>
      <c r="D273" s="267"/>
      <c r="E273" s="268"/>
      <c r="F273" s="496" t="s">
        <v>122</v>
      </c>
      <c r="G273" s="496"/>
      <c r="H273" s="496"/>
      <c r="I273" s="497"/>
      <c r="J273" s="212" t="s">
        <v>123</v>
      </c>
      <c r="K273" s="281">
        <v>707</v>
      </c>
      <c r="L273" s="207" t="s">
        <v>122</v>
      </c>
      <c r="M273" s="282" t="s">
        <v>5</v>
      </c>
      <c r="N273" s="260">
        <f>N274</f>
        <v>10233.56</v>
      </c>
      <c r="O273" s="18"/>
      <c r="Q273" s="1"/>
    </row>
    <row r="274" spans="1:17" ht="42.75" customHeight="1" x14ac:dyDescent="0.2">
      <c r="A274" s="17"/>
      <c r="B274" s="271"/>
      <c r="C274" s="265"/>
      <c r="D274" s="267"/>
      <c r="E274" s="267"/>
      <c r="F274" s="268"/>
      <c r="G274" s="496" t="s">
        <v>120</v>
      </c>
      <c r="H274" s="496"/>
      <c r="I274" s="497"/>
      <c r="J274" s="212" t="s">
        <v>121</v>
      </c>
      <c r="K274" s="281">
        <v>707</v>
      </c>
      <c r="L274" s="207" t="s">
        <v>120</v>
      </c>
      <c r="M274" s="282" t="s">
        <v>5</v>
      </c>
      <c r="N274" s="260">
        <f>N275</f>
        <v>10233.56</v>
      </c>
      <c r="O274" s="18"/>
      <c r="Q274" s="1"/>
    </row>
    <row r="275" spans="1:17" ht="21.75" customHeight="1" x14ac:dyDescent="0.2">
      <c r="A275" s="17"/>
      <c r="B275" s="271"/>
      <c r="C275" s="265"/>
      <c r="D275" s="267"/>
      <c r="E275" s="267"/>
      <c r="F275" s="267"/>
      <c r="G275" s="268"/>
      <c r="H275" s="501" t="s">
        <v>56</v>
      </c>
      <c r="I275" s="502"/>
      <c r="J275" s="212" t="s">
        <v>55</v>
      </c>
      <c r="K275" s="281">
        <v>707</v>
      </c>
      <c r="L275" s="207" t="s">
        <v>120</v>
      </c>
      <c r="M275" s="282">
        <v>600</v>
      </c>
      <c r="N275" s="260">
        <f>N276</f>
        <v>10233.56</v>
      </c>
      <c r="O275" s="18"/>
      <c r="Q275" s="1"/>
    </row>
    <row r="276" spans="1:17" ht="21.75" customHeight="1" x14ac:dyDescent="0.2">
      <c r="A276" s="17"/>
      <c r="B276" s="271"/>
      <c r="C276" s="265"/>
      <c r="D276" s="267"/>
      <c r="E276" s="267"/>
      <c r="F276" s="267"/>
      <c r="G276" s="267"/>
      <c r="H276" s="269"/>
      <c r="I276" s="270" t="s">
        <v>54</v>
      </c>
      <c r="J276" s="212" t="s">
        <v>53</v>
      </c>
      <c r="K276" s="281">
        <v>707</v>
      </c>
      <c r="L276" s="207" t="s">
        <v>120</v>
      </c>
      <c r="M276" s="282">
        <v>610</v>
      </c>
      <c r="N276" s="260">
        <v>10233.56</v>
      </c>
      <c r="O276" s="18"/>
      <c r="Q276" s="1"/>
    </row>
    <row r="277" spans="1:17" ht="12.75" customHeight="1" x14ac:dyDescent="0.2">
      <c r="A277" s="17"/>
      <c r="B277" s="271"/>
      <c r="C277" s="265"/>
      <c r="D277" s="267"/>
      <c r="E277" s="268"/>
      <c r="F277" s="496" t="s">
        <v>118</v>
      </c>
      <c r="G277" s="496"/>
      <c r="H277" s="496"/>
      <c r="I277" s="497"/>
      <c r="J277" s="212" t="s">
        <v>119</v>
      </c>
      <c r="K277" s="281">
        <v>707</v>
      </c>
      <c r="L277" s="207" t="s">
        <v>118</v>
      </c>
      <c r="M277" s="282" t="s">
        <v>5</v>
      </c>
      <c r="N277" s="260">
        <f>N278</f>
        <v>200</v>
      </c>
      <c r="O277" s="18"/>
      <c r="Q277" s="1"/>
    </row>
    <row r="278" spans="1:17" ht="21.75" customHeight="1" x14ac:dyDescent="0.2">
      <c r="A278" s="17"/>
      <c r="B278" s="271"/>
      <c r="C278" s="265"/>
      <c r="D278" s="267"/>
      <c r="E278" s="267"/>
      <c r="F278" s="268"/>
      <c r="G278" s="496" t="s">
        <v>114</v>
      </c>
      <c r="H278" s="496"/>
      <c r="I278" s="497"/>
      <c r="J278" s="212" t="s">
        <v>117</v>
      </c>
      <c r="K278" s="281">
        <v>707</v>
      </c>
      <c r="L278" s="207" t="s">
        <v>114</v>
      </c>
      <c r="M278" s="282" t="s">
        <v>5</v>
      </c>
      <c r="N278" s="260">
        <f>N279</f>
        <v>200</v>
      </c>
      <c r="O278" s="18"/>
      <c r="Q278" s="1"/>
    </row>
    <row r="279" spans="1:17" ht="21.75" customHeight="1" x14ac:dyDescent="0.2">
      <c r="A279" s="17"/>
      <c r="B279" s="271"/>
      <c r="C279" s="265"/>
      <c r="D279" s="267"/>
      <c r="E279" s="267"/>
      <c r="F279" s="267"/>
      <c r="G279" s="268"/>
      <c r="H279" s="501" t="s">
        <v>71</v>
      </c>
      <c r="I279" s="502"/>
      <c r="J279" s="212" t="s">
        <v>70</v>
      </c>
      <c r="K279" s="281">
        <v>707</v>
      </c>
      <c r="L279" s="207" t="s">
        <v>114</v>
      </c>
      <c r="M279" s="282">
        <v>300</v>
      </c>
      <c r="N279" s="260">
        <f>N280</f>
        <v>200</v>
      </c>
      <c r="O279" s="18"/>
      <c r="Q279" s="1"/>
    </row>
    <row r="280" spans="1:17" ht="21.75" customHeight="1" x14ac:dyDescent="0.2">
      <c r="A280" s="17"/>
      <c r="B280" s="271"/>
      <c r="C280" s="265"/>
      <c r="D280" s="267"/>
      <c r="E280" s="267"/>
      <c r="F280" s="267"/>
      <c r="G280" s="267"/>
      <c r="H280" s="269"/>
      <c r="I280" s="270" t="s">
        <v>116</v>
      </c>
      <c r="J280" s="212" t="s">
        <v>115</v>
      </c>
      <c r="K280" s="281">
        <v>707</v>
      </c>
      <c r="L280" s="207" t="s">
        <v>114</v>
      </c>
      <c r="M280" s="282">
        <v>350</v>
      </c>
      <c r="N280" s="260">
        <v>200</v>
      </c>
      <c r="O280" s="18"/>
      <c r="Q280" s="1"/>
    </row>
    <row r="281" spans="1:17" ht="12.75" customHeight="1" x14ac:dyDescent="0.2">
      <c r="A281" s="17"/>
      <c r="B281" s="504">
        <v>800</v>
      </c>
      <c r="C281" s="504"/>
      <c r="D281" s="504"/>
      <c r="E281" s="504"/>
      <c r="F281" s="504"/>
      <c r="G281" s="504"/>
      <c r="H281" s="504"/>
      <c r="I281" s="505"/>
      <c r="J281" s="284" t="s">
        <v>113</v>
      </c>
      <c r="K281" s="285">
        <v>800</v>
      </c>
      <c r="L281" s="286" t="s">
        <v>5</v>
      </c>
      <c r="M281" s="287" t="s">
        <v>5</v>
      </c>
      <c r="N281" s="289">
        <f>N282</f>
        <v>27120.92</v>
      </c>
      <c r="O281" s="18"/>
      <c r="P281" s="1">
        <f t="shared" ref="P281:P312" si="5">N281-O281</f>
        <v>27120.92</v>
      </c>
      <c r="Q281" s="1"/>
    </row>
    <row r="282" spans="1:17" ht="12.75" customHeight="1" x14ac:dyDescent="0.2">
      <c r="A282" s="17"/>
      <c r="B282" s="272"/>
      <c r="C282" s="494">
        <v>801</v>
      </c>
      <c r="D282" s="494"/>
      <c r="E282" s="494"/>
      <c r="F282" s="494"/>
      <c r="G282" s="494"/>
      <c r="H282" s="494"/>
      <c r="I282" s="495"/>
      <c r="J282" s="212" t="s">
        <v>112</v>
      </c>
      <c r="K282" s="281">
        <v>801</v>
      </c>
      <c r="L282" s="207" t="s">
        <v>5</v>
      </c>
      <c r="M282" s="282" t="s">
        <v>5</v>
      </c>
      <c r="N282" s="260">
        <f>N283</f>
        <v>27120.92</v>
      </c>
      <c r="O282" s="18"/>
      <c r="Q282" s="1"/>
    </row>
    <row r="283" spans="1:17" ht="32.25" customHeight="1" x14ac:dyDescent="0.2">
      <c r="A283" s="17"/>
      <c r="B283" s="271"/>
      <c r="C283" s="266"/>
      <c r="D283" s="496" t="s">
        <v>110</v>
      </c>
      <c r="E283" s="496"/>
      <c r="F283" s="496"/>
      <c r="G283" s="496"/>
      <c r="H283" s="496"/>
      <c r="I283" s="497"/>
      <c r="J283" s="212" t="s">
        <v>111</v>
      </c>
      <c r="K283" s="281">
        <v>801</v>
      </c>
      <c r="L283" s="207" t="s">
        <v>110</v>
      </c>
      <c r="M283" s="282" t="s">
        <v>5</v>
      </c>
      <c r="N283" s="260">
        <f>N284+N289</f>
        <v>27120.92</v>
      </c>
      <c r="O283" s="18"/>
      <c r="Q283" s="1"/>
    </row>
    <row r="284" spans="1:17" ht="12.75" customHeight="1" x14ac:dyDescent="0.2">
      <c r="A284" s="17"/>
      <c r="B284" s="271"/>
      <c r="C284" s="265"/>
      <c r="D284" s="268"/>
      <c r="E284" s="496" t="s">
        <v>108</v>
      </c>
      <c r="F284" s="496"/>
      <c r="G284" s="496"/>
      <c r="H284" s="496"/>
      <c r="I284" s="497"/>
      <c r="J284" s="212" t="s">
        <v>109</v>
      </c>
      <c r="K284" s="281">
        <v>801</v>
      </c>
      <c r="L284" s="207" t="s">
        <v>108</v>
      </c>
      <c r="M284" s="282" t="s">
        <v>5</v>
      </c>
      <c r="N284" s="260">
        <f>N285</f>
        <v>5743.8</v>
      </c>
      <c r="O284" s="18"/>
      <c r="Q284" s="1"/>
    </row>
    <row r="285" spans="1:17" ht="12.75" customHeight="1" x14ac:dyDescent="0.2">
      <c r="A285" s="17"/>
      <c r="B285" s="271"/>
      <c r="C285" s="265"/>
      <c r="D285" s="267"/>
      <c r="E285" s="268"/>
      <c r="F285" s="496" t="s">
        <v>106</v>
      </c>
      <c r="G285" s="496"/>
      <c r="H285" s="496"/>
      <c r="I285" s="497"/>
      <c r="J285" s="212" t="s">
        <v>107</v>
      </c>
      <c r="K285" s="281">
        <v>801</v>
      </c>
      <c r="L285" s="207" t="s">
        <v>106</v>
      </c>
      <c r="M285" s="282" t="s">
        <v>5</v>
      </c>
      <c r="N285" s="260">
        <f>N286</f>
        <v>5743.8</v>
      </c>
      <c r="O285" s="18"/>
      <c r="Q285" s="1"/>
    </row>
    <row r="286" spans="1:17" ht="12.75" customHeight="1" x14ac:dyDescent="0.2">
      <c r="A286" s="17"/>
      <c r="B286" s="271"/>
      <c r="C286" s="265"/>
      <c r="D286" s="267"/>
      <c r="E286" s="267"/>
      <c r="F286" s="268"/>
      <c r="G286" s="496" t="s">
        <v>104</v>
      </c>
      <c r="H286" s="496"/>
      <c r="I286" s="497"/>
      <c r="J286" s="212" t="s">
        <v>105</v>
      </c>
      <c r="K286" s="281">
        <v>801</v>
      </c>
      <c r="L286" s="207" t="s">
        <v>104</v>
      </c>
      <c r="M286" s="282" t="s">
        <v>5</v>
      </c>
      <c r="N286" s="260">
        <f>N287</f>
        <v>5743.8</v>
      </c>
      <c r="O286" s="18"/>
      <c r="Q286" s="1"/>
    </row>
    <row r="287" spans="1:17" ht="21.75" customHeight="1" x14ac:dyDescent="0.2">
      <c r="A287" s="17"/>
      <c r="B287" s="271"/>
      <c r="C287" s="265"/>
      <c r="D287" s="267"/>
      <c r="E287" s="267"/>
      <c r="F287" s="267"/>
      <c r="G287" s="268"/>
      <c r="H287" s="501" t="s">
        <v>56</v>
      </c>
      <c r="I287" s="502"/>
      <c r="J287" s="212" t="s">
        <v>55</v>
      </c>
      <c r="K287" s="281">
        <v>801</v>
      </c>
      <c r="L287" s="207" t="s">
        <v>104</v>
      </c>
      <c r="M287" s="282">
        <v>600</v>
      </c>
      <c r="N287" s="260">
        <f>N288</f>
        <v>5743.8</v>
      </c>
      <c r="O287" s="18"/>
      <c r="Q287" s="1"/>
    </row>
    <row r="288" spans="1:17" ht="21.75" customHeight="1" x14ac:dyDescent="0.2">
      <c r="A288" s="17"/>
      <c r="B288" s="271"/>
      <c r="C288" s="265"/>
      <c r="D288" s="267"/>
      <c r="E288" s="267"/>
      <c r="F288" s="267"/>
      <c r="G288" s="267"/>
      <c r="H288" s="269"/>
      <c r="I288" s="270" t="s">
        <v>54</v>
      </c>
      <c r="J288" s="212" t="s">
        <v>53</v>
      </c>
      <c r="K288" s="281">
        <v>801</v>
      </c>
      <c r="L288" s="207" t="s">
        <v>104</v>
      </c>
      <c r="M288" s="282">
        <v>610</v>
      </c>
      <c r="N288" s="260">
        <v>5743.8</v>
      </c>
      <c r="O288" s="18"/>
      <c r="Q288" s="1"/>
    </row>
    <row r="289" spans="1:17" ht="21.75" customHeight="1" x14ac:dyDescent="0.2">
      <c r="A289" s="17"/>
      <c r="B289" s="271"/>
      <c r="C289" s="265"/>
      <c r="D289" s="268"/>
      <c r="E289" s="496" t="s">
        <v>100</v>
      </c>
      <c r="F289" s="496"/>
      <c r="G289" s="496"/>
      <c r="H289" s="496"/>
      <c r="I289" s="497"/>
      <c r="J289" s="212" t="s">
        <v>101</v>
      </c>
      <c r="K289" s="281">
        <v>801</v>
      </c>
      <c r="L289" s="207" t="s">
        <v>100</v>
      </c>
      <c r="M289" s="282" t="s">
        <v>5</v>
      </c>
      <c r="N289" s="260">
        <f>N290+N294</f>
        <v>21377.119999999999</v>
      </c>
      <c r="O289" s="18"/>
      <c r="P289" s="1">
        <f t="shared" si="5"/>
        <v>21377.119999999999</v>
      </c>
      <c r="Q289" s="1"/>
    </row>
    <row r="290" spans="1:17" ht="21.75" customHeight="1" x14ac:dyDescent="0.2">
      <c r="A290" s="17"/>
      <c r="B290" s="271"/>
      <c r="C290" s="265"/>
      <c r="D290" s="267"/>
      <c r="E290" s="268"/>
      <c r="F290" s="496" t="s">
        <v>98</v>
      </c>
      <c r="G290" s="496"/>
      <c r="H290" s="496"/>
      <c r="I290" s="497"/>
      <c r="J290" s="212" t="s">
        <v>99</v>
      </c>
      <c r="K290" s="281">
        <v>801</v>
      </c>
      <c r="L290" s="207" t="s">
        <v>98</v>
      </c>
      <c r="M290" s="282" t="s">
        <v>5</v>
      </c>
      <c r="N290" s="260">
        <f>N291</f>
        <v>725.35</v>
      </c>
      <c r="O290" s="18"/>
      <c r="P290" s="1">
        <f t="shared" si="5"/>
        <v>725.35</v>
      </c>
      <c r="Q290" s="1"/>
    </row>
    <row r="291" spans="1:17" ht="21.75" customHeight="1" x14ac:dyDescent="0.2">
      <c r="A291" s="17"/>
      <c r="B291" s="271"/>
      <c r="C291" s="265"/>
      <c r="D291" s="267"/>
      <c r="E291" s="267"/>
      <c r="F291" s="268"/>
      <c r="G291" s="496" t="s">
        <v>96</v>
      </c>
      <c r="H291" s="496"/>
      <c r="I291" s="497"/>
      <c r="J291" s="212" t="s">
        <v>97</v>
      </c>
      <c r="K291" s="281">
        <v>801</v>
      </c>
      <c r="L291" s="207" t="s">
        <v>96</v>
      </c>
      <c r="M291" s="282" t="s">
        <v>5</v>
      </c>
      <c r="N291" s="260">
        <f>N292</f>
        <v>725.35</v>
      </c>
      <c r="O291" s="18"/>
      <c r="P291" s="1">
        <f t="shared" si="5"/>
        <v>725.35</v>
      </c>
      <c r="Q291" s="1"/>
    </row>
    <row r="292" spans="1:17" ht="12.75" customHeight="1" x14ac:dyDescent="0.2">
      <c r="A292" s="17"/>
      <c r="B292" s="271"/>
      <c r="C292" s="265"/>
      <c r="D292" s="267"/>
      <c r="E292" s="267"/>
      <c r="F292" s="267"/>
      <c r="G292" s="268"/>
      <c r="H292" s="501" t="s">
        <v>26</v>
      </c>
      <c r="I292" s="502"/>
      <c r="J292" s="212" t="s">
        <v>25</v>
      </c>
      <c r="K292" s="281">
        <v>801</v>
      </c>
      <c r="L292" s="207" t="s">
        <v>96</v>
      </c>
      <c r="M292" s="282">
        <v>200</v>
      </c>
      <c r="N292" s="260">
        <f>N293</f>
        <v>725.35</v>
      </c>
      <c r="O292" s="18"/>
      <c r="P292" s="1">
        <f t="shared" si="5"/>
        <v>725.35</v>
      </c>
      <c r="Q292" s="1"/>
    </row>
    <row r="293" spans="1:17" ht="12.75" customHeight="1" x14ac:dyDescent="0.2">
      <c r="A293" s="17"/>
      <c r="B293" s="271"/>
      <c r="C293" s="265"/>
      <c r="D293" s="267"/>
      <c r="E293" s="267"/>
      <c r="F293" s="267"/>
      <c r="G293" s="267"/>
      <c r="H293" s="269"/>
      <c r="I293" s="270" t="s">
        <v>24</v>
      </c>
      <c r="J293" s="212" t="s">
        <v>23</v>
      </c>
      <c r="K293" s="281">
        <v>801</v>
      </c>
      <c r="L293" s="207" t="s">
        <v>96</v>
      </c>
      <c r="M293" s="282">
        <v>240</v>
      </c>
      <c r="N293" s="260">
        <v>725.35</v>
      </c>
      <c r="O293" s="18"/>
      <c r="P293" s="1">
        <f t="shared" si="5"/>
        <v>725.35</v>
      </c>
      <c r="Q293" s="1"/>
    </row>
    <row r="294" spans="1:17" ht="21.75" customHeight="1" x14ac:dyDescent="0.2">
      <c r="A294" s="17"/>
      <c r="B294" s="271"/>
      <c r="C294" s="265"/>
      <c r="D294" s="267"/>
      <c r="E294" s="268"/>
      <c r="F294" s="496" t="s">
        <v>94</v>
      </c>
      <c r="G294" s="496"/>
      <c r="H294" s="496"/>
      <c r="I294" s="497"/>
      <c r="J294" s="212" t="s">
        <v>95</v>
      </c>
      <c r="K294" s="281">
        <v>801</v>
      </c>
      <c r="L294" s="207" t="s">
        <v>94</v>
      </c>
      <c r="M294" s="282" t="s">
        <v>5</v>
      </c>
      <c r="N294" s="260">
        <f>N295</f>
        <v>20651.77</v>
      </c>
      <c r="O294" s="18">
        <v>22442.240000000002</v>
      </c>
      <c r="P294" s="1">
        <f t="shared" si="5"/>
        <v>-1790.4700000000012</v>
      </c>
      <c r="Q294" s="1"/>
    </row>
    <row r="295" spans="1:17" ht="21.75" customHeight="1" x14ac:dyDescent="0.2">
      <c r="A295" s="17"/>
      <c r="B295" s="271"/>
      <c r="C295" s="265"/>
      <c r="D295" s="267"/>
      <c r="E295" s="267"/>
      <c r="F295" s="268"/>
      <c r="G295" s="496" t="s">
        <v>92</v>
      </c>
      <c r="H295" s="496"/>
      <c r="I295" s="497"/>
      <c r="J295" s="212" t="s">
        <v>93</v>
      </c>
      <c r="K295" s="281">
        <v>801</v>
      </c>
      <c r="L295" s="207" t="s">
        <v>92</v>
      </c>
      <c r="M295" s="282" t="s">
        <v>5</v>
      </c>
      <c r="N295" s="260">
        <f>N296</f>
        <v>20651.77</v>
      </c>
      <c r="O295" s="18"/>
      <c r="Q295" s="1"/>
    </row>
    <row r="296" spans="1:17" ht="12.75" customHeight="1" x14ac:dyDescent="0.2">
      <c r="A296" s="17"/>
      <c r="B296" s="271"/>
      <c r="C296" s="265"/>
      <c r="D296" s="267"/>
      <c r="E296" s="267"/>
      <c r="F296" s="267"/>
      <c r="G296" s="268"/>
      <c r="H296" s="501" t="s">
        <v>56</v>
      </c>
      <c r="I296" s="502"/>
      <c r="J296" s="212" t="s">
        <v>55</v>
      </c>
      <c r="K296" s="281">
        <v>801</v>
      </c>
      <c r="L296" s="207" t="s">
        <v>92</v>
      </c>
      <c r="M296" s="282">
        <v>600</v>
      </c>
      <c r="N296" s="260">
        <f>N297</f>
        <v>20651.77</v>
      </c>
      <c r="O296" s="18"/>
      <c r="Q296" s="1"/>
    </row>
    <row r="297" spans="1:17" ht="21.75" customHeight="1" x14ac:dyDescent="0.2">
      <c r="A297" s="17"/>
      <c r="B297" s="271"/>
      <c r="C297" s="265"/>
      <c r="D297" s="267"/>
      <c r="E297" s="267"/>
      <c r="F297" s="267"/>
      <c r="G297" s="267"/>
      <c r="H297" s="269"/>
      <c r="I297" s="270" t="s">
        <v>54</v>
      </c>
      <c r="J297" s="212" t="s">
        <v>53</v>
      </c>
      <c r="K297" s="281">
        <v>801</v>
      </c>
      <c r="L297" s="207" t="s">
        <v>92</v>
      </c>
      <c r="M297" s="282">
        <v>610</v>
      </c>
      <c r="N297" s="260">
        <f>21709.27-34-1023.5</f>
        <v>20651.77</v>
      </c>
      <c r="O297" s="18"/>
      <c r="Q297" s="1"/>
    </row>
    <row r="298" spans="1:17" ht="21.75" customHeight="1" x14ac:dyDescent="0.2">
      <c r="A298" s="17"/>
      <c r="B298" s="504">
        <v>1000</v>
      </c>
      <c r="C298" s="504"/>
      <c r="D298" s="504"/>
      <c r="E298" s="504"/>
      <c r="F298" s="504"/>
      <c r="G298" s="504"/>
      <c r="H298" s="504"/>
      <c r="I298" s="505"/>
      <c r="J298" s="284" t="s">
        <v>78</v>
      </c>
      <c r="K298" s="285">
        <v>1000</v>
      </c>
      <c r="L298" s="286" t="s">
        <v>5</v>
      </c>
      <c r="M298" s="287" t="s">
        <v>5</v>
      </c>
      <c r="N298" s="289">
        <f>N299+N306</f>
        <v>1896.01</v>
      </c>
      <c r="O298" s="18">
        <v>1322.98</v>
      </c>
      <c r="P298" s="1">
        <f t="shared" si="5"/>
        <v>573.03</v>
      </c>
      <c r="Q298" s="1"/>
    </row>
    <row r="299" spans="1:17" ht="21.75" customHeight="1" x14ac:dyDescent="0.2">
      <c r="A299" s="17"/>
      <c r="B299" s="272"/>
      <c r="C299" s="494">
        <v>1001</v>
      </c>
      <c r="D299" s="494"/>
      <c r="E299" s="494"/>
      <c r="F299" s="494"/>
      <c r="G299" s="494"/>
      <c r="H299" s="494"/>
      <c r="I299" s="495"/>
      <c r="J299" s="212" t="s">
        <v>77</v>
      </c>
      <c r="K299" s="281">
        <v>1001</v>
      </c>
      <c r="L299" s="207" t="s">
        <v>5</v>
      </c>
      <c r="M299" s="282" t="s">
        <v>5</v>
      </c>
      <c r="N299" s="260">
        <f t="shared" ref="N299:N304" si="6">N300</f>
        <v>1016.37</v>
      </c>
      <c r="O299" s="18"/>
      <c r="Q299" s="1"/>
    </row>
    <row r="300" spans="1:17" ht="21.75" customHeight="1" x14ac:dyDescent="0.2">
      <c r="A300" s="17"/>
      <c r="B300" s="271"/>
      <c r="C300" s="266"/>
      <c r="D300" s="496" t="s">
        <v>18</v>
      </c>
      <c r="E300" s="496"/>
      <c r="F300" s="496"/>
      <c r="G300" s="496"/>
      <c r="H300" s="496"/>
      <c r="I300" s="497"/>
      <c r="J300" s="212" t="s">
        <v>19</v>
      </c>
      <c r="K300" s="281">
        <v>1001</v>
      </c>
      <c r="L300" s="207" t="s">
        <v>18</v>
      </c>
      <c r="M300" s="282" t="s">
        <v>5</v>
      </c>
      <c r="N300" s="260">
        <f t="shared" si="6"/>
        <v>1016.37</v>
      </c>
      <c r="O300" s="18"/>
      <c r="Q300" s="1"/>
    </row>
    <row r="301" spans="1:17" ht="21.75" customHeight="1" x14ac:dyDescent="0.2">
      <c r="A301" s="17"/>
      <c r="B301" s="271"/>
      <c r="C301" s="265"/>
      <c r="D301" s="268"/>
      <c r="E301" s="496" t="s">
        <v>75</v>
      </c>
      <c r="F301" s="496"/>
      <c r="G301" s="496"/>
      <c r="H301" s="496"/>
      <c r="I301" s="497"/>
      <c r="J301" s="212" t="s">
        <v>76</v>
      </c>
      <c r="K301" s="281">
        <v>1001</v>
      </c>
      <c r="L301" s="207" t="s">
        <v>75</v>
      </c>
      <c r="M301" s="282" t="s">
        <v>5</v>
      </c>
      <c r="N301" s="260">
        <f t="shared" si="6"/>
        <v>1016.37</v>
      </c>
      <c r="O301" s="18"/>
      <c r="Q301" s="1"/>
    </row>
    <row r="302" spans="1:17" ht="21.75" customHeight="1" x14ac:dyDescent="0.2">
      <c r="A302" s="17"/>
      <c r="B302" s="271"/>
      <c r="C302" s="265"/>
      <c r="D302" s="267"/>
      <c r="E302" s="268"/>
      <c r="F302" s="496" t="s">
        <v>73</v>
      </c>
      <c r="G302" s="496"/>
      <c r="H302" s="496"/>
      <c r="I302" s="497"/>
      <c r="J302" s="212" t="s">
        <v>74</v>
      </c>
      <c r="K302" s="281">
        <v>1001</v>
      </c>
      <c r="L302" s="207" t="s">
        <v>73</v>
      </c>
      <c r="M302" s="282" t="s">
        <v>5</v>
      </c>
      <c r="N302" s="260">
        <f t="shared" si="6"/>
        <v>1016.37</v>
      </c>
      <c r="O302" s="18"/>
      <c r="Q302" s="1"/>
    </row>
    <row r="303" spans="1:17" ht="21.75" customHeight="1" x14ac:dyDescent="0.2">
      <c r="A303" s="17"/>
      <c r="B303" s="271"/>
      <c r="C303" s="265"/>
      <c r="D303" s="267"/>
      <c r="E303" s="267"/>
      <c r="F303" s="268"/>
      <c r="G303" s="496" t="s">
        <v>67</v>
      </c>
      <c r="H303" s="496"/>
      <c r="I303" s="497"/>
      <c r="J303" s="212" t="s">
        <v>72</v>
      </c>
      <c r="K303" s="281">
        <v>1001</v>
      </c>
      <c r="L303" s="207" t="s">
        <v>67</v>
      </c>
      <c r="M303" s="282" t="s">
        <v>5</v>
      </c>
      <c r="N303" s="283">
        <f t="shared" si="6"/>
        <v>1016.37</v>
      </c>
      <c r="O303" s="18"/>
      <c r="Q303" s="1"/>
    </row>
    <row r="304" spans="1:17" ht="19.5" customHeight="1" x14ac:dyDescent="0.2">
      <c r="A304" s="17"/>
      <c r="B304" s="271"/>
      <c r="C304" s="265"/>
      <c r="D304" s="267"/>
      <c r="E304" s="267"/>
      <c r="F304" s="267"/>
      <c r="G304" s="268"/>
      <c r="H304" s="501" t="s">
        <v>71</v>
      </c>
      <c r="I304" s="502"/>
      <c r="J304" s="212" t="s">
        <v>70</v>
      </c>
      <c r="K304" s="281">
        <v>1001</v>
      </c>
      <c r="L304" s="207" t="s">
        <v>67</v>
      </c>
      <c r="M304" s="282">
        <v>300</v>
      </c>
      <c r="N304" s="283">
        <f t="shared" si="6"/>
        <v>1016.37</v>
      </c>
      <c r="O304" s="18"/>
      <c r="Q304" s="1"/>
    </row>
    <row r="305" spans="1:17" ht="21.75" customHeight="1" x14ac:dyDescent="0.2">
      <c r="A305" s="17"/>
      <c r="B305" s="271"/>
      <c r="C305" s="265"/>
      <c r="D305" s="267"/>
      <c r="E305" s="267"/>
      <c r="F305" s="267"/>
      <c r="G305" s="267"/>
      <c r="H305" s="269"/>
      <c r="I305" s="270" t="s">
        <v>69</v>
      </c>
      <c r="J305" s="212" t="s">
        <v>68</v>
      </c>
      <c r="K305" s="281">
        <v>1001</v>
      </c>
      <c r="L305" s="207" t="s">
        <v>67</v>
      </c>
      <c r="M305" s="282">
        <v>320</v>
      </c>
      <c r="N305" s="283">
        <v>1016.37</v>
      </c>
      <c r="O305" s="18"/>
      <c r="Q305" s="1"/>
    </row>
    <row r="306" spans="1:17" ht="21.75" customHeight="1" x14ac:dyDescent="0.2">
      <c r="A306" s="17"/>
      <c r="B306" s="271"/>
      <c r="C306" s="265"/>
      <c r="D306" s="267"/>
      <c r="E306" s="267"/>
      <c r="F306" s="267"/>
      <c r="G306" s="267"/>
      <c r="H306" s="269"/>
      <c r="I306" s="270"/>
      <c r="J306" s="290" t="s">
        <v>66</v>
      </c>
      <c r="K306" s="291" t="s">
        <v>718</v>
      </c>
      <c r="L306" s="291"/>
      <c r="M306" s="282"/>
      <c r="N306" s="283">
        <f>N307</f>
        <v>879.64</v>
      </c>
      <c r="O306" s="18"/>
      <c r="Q306" s="1"/>
    </row>
    <row r="307" spans="1:17" ht="32.25" customHeight="1" x14ac:dyDescent="0.2">
      <c r="A307" s="17"/>
      <c r="B307" s="271"/>
      <c r="C307" s="265"/>
      <c r="D307" s="267"/>
      <c r="E307" s="267"/>
      <c r="F307" s="267"/>
      <c r="G307" s="267"/>
      <c r="H307" s="269"/>
      <c r="I307" s="270"/>
      <c r="J307" s="292" t="s">
        <v>719</v>
      </c>
      <c r="K307" s="291" t="s">
        <v>718</v>
      </c>
      <c r="L307" s="291" t="s">
        <v>720</v>
      </c>
      <c r="M307" s="282"/>
      <c r="N307" s="283">
        <f>N308</f>
        <v>879.64</v>
      </c>
      <c r="O307" s="18"/>
      <c r="Q307" s="1"/>
    </row>
    <row r="308" spans="1:17" ht="33.75" customHeight="1" x14ac:dyDescent="0.2">
      <c r="A308" s="17"/>
      <c r="B308" s="271"/>
      <c r="C308" s="265"/>
      <c r="D308" s="267"/>
      <c r="E308" s="267"/>
      <c r="F308" s="267"/>
      <c r="G308" s="267"/>
      <c r="H308" s="269"/>
      <c r="I308" s="270"/>
      <c r="J308" s="292" t="s">
        <v>721</v>
      </c>
      <c r="K308" s="291" t="s">
        <v>718</v>
      </c>
      <c r="L308" s="291" t="s">
        <v>722</v>
      </c>
      <c r="M308" s="282"/>
      <c r="N308" s="283">
        <f>N309</f>
        <v>879.64</v>
      </c>
      <c r="O308" s="18"/>
      <c r="Q308" s="1"/>
    </row>
    <row r="309" spans="1:17" ht="21.75" customHeight="1" x14ac:dyDescent="0.2">
      <c r="A309" s="17"/>
      <c r="B309" s="271"/>
      <c r="C309" s="265"/>
      <c r="D309" s="267"/>
      <c r="E309" s="267"/>
      <c r="F309" s="267"/>
      <c r="G309" s="267"/>
      <c r="H309" s="269"/>
      <c r="I309" s="270"/>
      <c r="J309" s="292" t="s">
        <v>723</v>
      </c>
      <c r="K309" s="291" t="s">
        <v>718</v>
      </c>
      <c r="L309" s="291" t="s">
        <v>724</v>
      </c>
      <c r="M309" s="282"/>
      <c r="N309" s="283">
        <f>N310</f>
        <v>879.64</v>
      </c>
      <c r="O309" s="18"/>
      <c r="Q309" s="1"/>
    </row>
    <row r="310" spans="1:17" ht="21.75" customHeight="1" x14ac:dyDescent="0.2">
      <c r="A310" s="17"/>
      <c r="B310" s="271"/>
      <c r="C310" s="265"/>
      <c r="D310" s="267"/>
      <c r="E310" s="267"/>
      <c r="F310" s="267"/>
      <c r="G310" s="267"/>
      <c r="H310" s="269"/>
      <c r="I310" s="270"/>
      <c r="J310" s="292" t="s">
        <v>725</v>
      </c>
      <c r="K310" s="291" t="s">
        <v>718</v>
      </c>
      <c r="L310" s="291" t="s">
        <v>724</v>
      </c>
      <c r="M310" s="282">
        <v>300</v>
      </c>
      <c r="N310" s="283">
        <f>N311</f>
        <v>879.64</v>
      </c>
      <c r="O310" s="18"/>
      <c r="Q310" s="1"/>
    </row>
    <row r="311" spans="1:17" ht="30" customHeight="1" x14ac:dyDescent="0.2">
      <c r="A311" s="17"/>
      <c r="B311" s="271"/>
      <c r="C311" s="265"/>
      <c r="D311" s="267"/>
      <c r="E311" s="267"/>
      <c r="F311" s="267"/>
      <c r="G311" s="267"/>
      <c r="H311" s="269"/>
      <c r="I311" s="270"/>
      <c r="J311" s="292" t="s">
        <v>68</v>
      </c>
      <c r="K311" s="291" t="s">
        <v>718</v>
      </c>
      <c r="L311" s="291" t="s">
        <v>724</v>
      </c>
      <c r="M311" s="282">
        <v>320</v>
      </c>
      <c r="N311" s="283">
        <v>879.64</v>
      </c>
      <c r="O311" s="18"/>
      <c r="Q311" s="1"/>
    </row>
    <row r="312" spans="1:17" ht="12.75" customHeight="1" x14ac:dyDescent="0.2">
      <c r="A312" s="17"/>
      <c r="B312" s="504">
        <v>1100</v>
      </c>
      <c r="C312" s="504"/>
      <c r="D312" s="504"/>
      <c r="E312" s="504"/>
      <c r="F312" s="504"/>
      <c r="G312" s="504"/>
      <c r="H312" s="504"/>
      <c r="I312" s="505"/>
      <c r="J312" s="284" t="s">
        <v>65</v>
      </c>
      <c r="K312" s="285">
        <v>1100</v>
      </c>
      <c r="L312" s="286" t="s">
        <v>5</v>
      </c>
      <c r="M312" s="287" t="s">
        <v>5</v>
      </c>
      <c r="N312" s="288">
        <f t="shared" ref="N312:N318" si="7">N313</f>
        <v>14760.310000000001</v>
      </c>
      <c r="O312" s="18">
        <v>69697.55</v>
      </c>
      <c r="P312" s="1">
        <f t="shared" si="5"/>
        <v>-54937.240000000005</v>
      </c>
      <c r="Q312" s="1"/>
    </row>
    <row r="313" spans="1:17" ht="21.75" customHeight="1" x14ac:dyDescent="0.2">
      <c r="A313" s="17"/>
      <c r="B313" s="272"/>
      <c r="C313" s="494">
        <v>1101</v>
      </c>
      <c r="D313" s="494"/>
      <c r="E313" s="494"/>
      <c r="F313" s="494"/>
      <c r="G313" s="494"/>
      <c r="H313" s="494"/>
      <c r="I313" s="495"/>
      <c r="J313" s="212" t="s">
        <v>64</v>
      </c>
      <c r="K313" s="281">
        <v>1101</v>
      </c>
      <c r="L313" s="207" t="s">
        <v>5</v>
      </c>
      <c r="M313" s="282" t="s">
        <v>5</v>
      </c>
      <c r="N313" s="283">
        <f>N314+N320</f>
        <v>14760.310000000001</v>
      </c>
      <c r="O313" s="18"/>
      <c r="Q313" s="1"/>
    </row>
    <row r="314" spans="1:17" ht="12.75" customHeight="1" x14ac:dyDescent="0.2">
      <c r="A314" s="17"/>
      <c r="B314" s="271"/>
      <c r="C314" s="266"/>
      <c r="D314" s="496" t="s">
        <v>62</v>
      </c>
      <c r="E314" s="496"/>
      <c r="F314" s="496"/>
      <c r="G314" s="496"/>
      <c r="H314" s="496"/>
      <c r="I314" s="497"/>
      <c r="J314" s="212" t="s">
        <v>63</v>
      </c>
      <c r="K314" s="281">
        <v>1101</v>
      </c>
      <c r="L314" s="207" t="s">
        <v>62</v>
      </c>
      <c r="M314" s="282" t="s">
        <v>5</v>
      </c>
      <c r="N314" s="283">
        <f t="shared" si="7"/>
        <v>7260.31</v>
      </c>
      <c r="O314" s="18"/>
      <c r="Q314" s="1"/>
    </row>
    <row r="315" spans="1:17" ht="12.75" customHeight="1" x14ac:dyDescent="0.2">
      <c r="A315" s="17"/>
      <c r="B315" s="271"/>
      <c r="C315" s="265"/>
      <c r="D315" s="268"/>
      <c r="E315" s="496" t="s">
        <v>60</v>
      </c>
      <c r="F315" s="496"/>
      <c r="G315" s="496"/>
      <c r="H315" s="496"/>
      <c r="I315" s="497"/>
      <c r="J315" s="212" t="s">
        <v>61</v>
      </c>
      <c r="K315" s="281">
        <v>1101</v>
      </c>
      <c r="L315" s="207" t="s">
        <v>60</v>
      </c>
      <c r="M315" s="282" t="s">
        <v>5</v>
      </c>
      <c r="N315" s="260">
        <f t="shared" si="7"/>
        <v>7260.31</v>
      </c>
      <c r="O315" s="18"/>
    </row>
    <row r="316" spans="1:17" ht="12.75" customHeight="1" x14ac:dyDescent="0.2">
      <c r="A316" s="17"/>
      <c r="B316" s="271"/>
      <c r="C316" s="265"/>
      <c r="D316" s="267"/>
      <c r="E316" s="268"/>
      <c r="F316" s="496" t="s">
        <v>58</v>
      </c>
      <c r="G316" s="496"/>
      <c r="H316" s="496"/>
      <c r="I316" s="497"/>
      <c r="J316" s="212" t="s">
        <v>59</v>
      </c>
      <c r="K316" s="281">
        <v>1101</v>
      </c>
      <c r="L316" s="207" t="s">
        <v>58</v>
      </c>
      <c r="M316" s="282" t="s">
        <v>5</v>
      </c>
      <c r="N316" s="260">
        <f t="shared" si="7"/>
        <v>7260.31</v>
      </c>
      <c r="O316" s="18"/>
    </row>
    <row r="317" spans="1:17" ht="21.75" customHeight="1" x14ac:dyDescent="0.2">
      <c r="A317" s="17"/>
      <c r="B317" s="271"/>
      <c r="C317" s="265"/>
      <c r="D317" s="267"/>
      <c r="E317" s="267"/>
      <c r="F317" s="268"/>
      <c r="G317" s="496" t="s">
        <v>52</v>
      </c>
      <c r="H317" s="496"/>
      <c r="I317" s="497"/>
      <c r="J317" s="212" t="s">
        <v>57</v>
      </c>
      <c r="K317" s="281">
        <v>1101</v>
      </c>
      <c r="L317" s="207">
        <v>510103590</v>
      </c>
      <c r="M317" s="282" t="s">
        <v>5</v>
      </c>
      <c r="N317" s="260">
        <f t="shared" si="7"/>
        <v>7260.31</v>
      </c>
      <c r="O317" s="18"/>
    </row>
    <row r="318" spans="1:17" ht="21.75" customHeight="1" x14ac:dyDescent="0.2">
      <c r="A318" s="17"/>
      <c r="B318" s="271"/>
      <c r="C318" s="265"/>
      <c r="D318" s="267"/>
      <c r="E318" s="267"/>
      <c r="F318" s="267"/>
      <c r="G318" s="268"/>
      <c r="H318" s="501" t="s">
        <v>56</v>
      </c>
      <c r="I318" s="502"/>
      <c r="J318" s="212" t="s">
        <v>55</v>
      </c>
      <c r="K318" s="281">
        <v>1101</v>
      </c>
      <c r="L318" s="207" t="s">
        <v>52</v>
      </c>
      <c r="M318" s="282">
        <v>600</v>
      </c>
      <c r="N318" s="283">
        <f t="shared" si="7"/>
        <v>7260.31</v>
      </c>
      <c r="O318" s="18"/>
    </row>
    <row r="319" spans="1:17" ht="21.75" customHeight="1" x14ac:dyDescent="0.2">
      <c r="A319" s="17"/>
      <c r="B319" s="271"/>
      <c r="C319" s="265"/>
      <c r="D319" s="267"/>
      <c r="E319" s="267"/>
      <c r="F319" s="267"/>
      <c r="G319" s="267"/>
      <c r="H319" s="269"/>
      <c r="I319" s="270" t="s">
        <v>54</v>
      </c>
      <c r="J319" s="212" t="s">
        <v>53</v>
      </c>
      <c r="K319" s="281">
        <v>1101</v>
      </c>
      <c r="L319" s="207" t="s">
        <v>52</v>
      </c>
      <c r="M319" s="282">
        <v>610</v>
      </c>
      <c r="N319" s="283">
        <f>7322.51+437.8-500</f>
        <v>7260.31</v>
      </c>
      <c r="O319" s="18"/>
    </row>
    <row r="320" spans="1:17" ht="26.25" customHeight="1" x14ac:dyDescent="0.2">
      <c r="A320" s="17"/>
      <c r="B320" s="271"/>
      <c r="C320" s="265"/>
      <c r="D320" s="267"/>
      <c r="E320" s="267"/>
      <c r="F320" s="267"/>
      <c r="G320" s="267"/>
      <c r="H320" s="269"/>
      <c r="I320" s="270"/>
      <c r="J320" s="212" t="s">
        <v>47</v>
      </c>
      <c r="K320" s="281">
        <v>1101</v>
      </c>
      <c r="L320" s="207">
        <v>510504460</v>
      </c>
      <c r="M320" s="282"/>
      <c r="N320" s="283">
        <f>N321</f>
        <v>7500</v>
      </c>
      <c r="O320" s="18"/>
    </row>
    <row r="321" spans="1:21" ht="24" customHeight="1" x14ac:dyDescent="0.2">
      <c r="A321" s="17"/>
      <c r="B321" s="271"/>
      <c r="C321" s="265"/>
      <c r="D321" s="267"/>
      <c r="E321" s="267"/>
      <c r="F321" s="267"/>
      <c r="G321" s="267"/>
      <c r="H321" s="269"/>
      <c r="I321" s="270"/>
      <c r="J321" s="212" t="s">
        <v>25</v>
      </c>
      <c r="K321" s="281">
        <v>1101</v>
      </c>
      <c r="L321" s="207">
        <v>510504460</v>
      </c>
      <c r="M321" s="282">
        <v>200</v>
      </c>
      <c r="N321" s="283">
        <f>N322</f>
        <v>7500</v>
      </c>
      <c r="O321" s="18"/>
    </row>
    <row r="322" spans="1:21" ht="25.5" customHeight="1" x14ac:dyDescent="0.2">
      <c r="A322" s="17"/>
      <c r="B322" s="271"/>
      <c r="C322" s="265"/>
      <c r="D322" s="267"/>
      <c r="E322" s="267"/>
      <c r="F322" s="267"/>
      <c r="G322" s="267"/>
      <c r="H322" s="269"/>
      <c r="I322" s="270"/>
      <c r="J322" s="212" t="s">
        <v>23</v>
      </c>
      <c r="K322" s="281">
        <v>1101</v>
      </c>
      <c r="L322" s="207">
        <v>510504460</v>
      </c>
      <c r="M322" s="282">
        <v>240</v>
      </c>
      <c r="N322" s="283">
        <f>12354.24-4854.24</f>
        <v>7500</v>
      </c>
      <c r="O322" s="18"/>
    </row>
    <row r="323" spans="1:21" ht="21.75" customHeight="1" x14ac:dyDescent="0.2">
      <c r="A323" s="17"/>
      <c r="B323" s="504">
        <v>1200</v>
      </c>
      <c r="C323" s="504"/>
      <c r="D323" s="504"/>
      <c r="E323" s="504"/>
      <c r="F323" s="504"/>
      <c r="G323" s="504"/>
      <c r="H323" s="504"/>
      <c r="I323" s="505"/>
      <c r="J323" s="284" t="s">
        <v>37</v>
      </c>
      <c r="K323" s="285">
        <v>1200</v>
      </c>
      <c r="L323" s="286" t="s">
        <v>5</v>
      </c>
      <c r="M323" s="287" t="s">
        <v>5</v>
      </c>
      <c r="N323" s="288">
        <f>N324</f>
        <v>927.8</v>
      </c>
      <c r="O323" s="18">
        <v>943.69</v>
      </c>
      <c r="P323" s="1">
        <f t="shared" ref="P323:P343" si="8">N323-O323</f>
        <v>-15.8900000000001</v>
      </c>
    </row>
    <row r="324" spans="1:21" ht="21.75" customHeight="1" x14ac:dyDescent="0.2">
      <c r="A324" s="17"/>
      <c r="B324" s="272"/>
      <c r="C324" s="494">
        <v>1202</v>
      </c>
      <c r="D324" s="494"/>
      <c r="E324" s="494"/>
      <c r="F324" s="494"/>
      <c r="G324" s="494"/>
      <c r="H324" s="494"/>
      <c r="I324" s="495"/>
      <c r="J324" s="212" t="s">
        <v>36</v>
      </c>
      <c r="K324" s="281">
        <v>1202</v>
      </c>
      <c r="L324" s="207" t="s">
        <v>5</v>
      </c>
      <c r="M324" s="282" t="s">
        <v>5</v>
      </c>
      <c r="N324" s="283">
        <f>N325</f>
        <v>927.8</v>
      </c>
      <c r="O324" s="18"/>
    </row>
    <row r="325" spans="1:21" ht="21.75" customHeight="1" x14ac:dyDescent="0.2">
      <c r="A325" s="17"/>
      <c r="B325" s="271"/>
      <c r="C325" s="266"/>
      <c r="D325" s="496" t="s">
        <v>34</v>
      </c>
      <c r="E325" s="496"/>
      <c r="F325" s="496"/>
      <c r="G325" s="496"/>
      <c r="H325" s="496"/>
      <c r="I325" s="497"/>
      <c r="J325" s="212" t="s">
        <v>35</v>
      </c>
      <c r="K325" s="281">
        <v>1202</v>
      </c>
      <c r="L325" s="207" t="s">
        <v>34</v>
      </c>
      <c r="M325" s="282" t="s">
        <v>5</v>
      </c>
      <c r="N325" s="283">
        <f>N326+N330</f>
        <v>927.8</v>
      </c>
      <c r="O325" s="18"/>
    </row>
    <row r="326" spans="1:21" ht="12.75" customHeight="1" x14ac:dyDescent="0.2">
      <c r="A326" s="17"/>
      <c r="B326" s="271"/>
      <c r="C326" s="265"/>
      <c r="D326" s="267"/>
      <c r="E326" s="268"/>
      <c r="F326" s="496" t="s">
        <v>32</v>
      </c>
      <c r="G326" s="496"/>
      <c r="H326" s="496"/>
      <c r="I326" s="497"/>
      <c r="J326" s="212" t="s">
        <v>33</v>
      </c>
      <c r="K326" s="281">
        <v>1202</v>
      </c>
      <c r="L326" s="207" t="s">
        <v>32</v>
      </c>
      <c r="M326" s="282" t="s">
        <v>5</v>
      </c>
      <c r="N326" s="283">
        <f>N327</f>
        <v>827.8</v>
      </c>
      <c r="O326" s="18"/>
    </row>
    <row r="327" spans="1:21" ht="12.75" customHeight="1" x14ac:dyDescent="0.2">
      <c r="A327" s="17"/>
      <c r="B327" s="271"/>
      <c r="C327" s="265"/>
      <c r="D327" s="267"/>
      <c r="E327" s="267"/>
      <c r="F327" s="268"/>
      <c r="G327" s="496" t="s">
        <v>30</v>
      </c>
      <c r="H327" s="496"/>
      <c r="I327" s="497"/>
      <c r="J327" s="212" t="s">
        <v>31</v>
      </c>
      <c r="K327" s="281">
        <v>1202</v>
      </c>
      <c r="L327" s="207" t="s">
        <v>30</v>
      </c>
      <c r="M327" s="282" t="s">
        <v>5</v>
      </c>
      <c r="N327" s="283">
        <f>N328</f>
        <v>827.8</v>
      </c>
      <c r="O327" s="18"/>
    </row>
    <row r="328" spans="1:21" ht="21.75" customHeight="1" x14ac:dyDescent="0.2">
      <c r="A328" s="17"/>
      <c r="B328" s="271"/>
      <c r="C328" s="265"/>
      <c r="D328" s="267"/>
      <c r="E328" s="267"/>
      <c r="F328" s="267"/>
      <c r="G328" s="268"/>
      <c r="H328" s="501" t="s">
        <v>26</v>
      </c>
      <c r="I328" s="502"/>
      <c r="J328" s="212" t="s">
        <v>25</v>
      </c>
      <c r="K328" s="281">
        <v>1202</v>
      </c>
      <c r="L328" s="207" t="s">
        <v>30</v>
      </c>
      <c r="M328" s="282">
        <v>200</v>
      </c>
      <c r="N328" s="283">
        <f>N329</f>
        <v>827.8</v>
      </c>
      <c r="O328" s="18"/>
    </row>
    <row r="329" spans="1:21" ht="21.75" customHeight="1" x14ac:dyDescent="0.2">
      <c r="A329" s="17"/>
      <c r="B329" s="271"/>
      <c r="C329" s="265"/>
      <c r="D329" s="267"/>
      <c r="E329" s="267"/>
      <c r="F329" s="267"/>
      <c r="G329" s="267"/>
      <c r="H329" s="269"/>
      <c r="I329" s="270" t="s">
        <v>24</v>
      </c>
      <c r="J329" s="212" t="s">
        <v>23</v>
      </c>
      <c r="K329" s="281">
        <v>1202</v>
      </c>
      <c r="L329" s="207" t="s">
        <v>30</v>
      </c>
      <c r="M329" s="282">
        <v>240</v>
      </c>
      <c r="N329" s="283">
        <v>827.8</v>
      </c>
      <c r="O329" s="18"/>
    </row>
    <row r="330" spans="1:21" ht="12.75" customHeight="1" x14ac:dyDescent="0.2">
      <c r="A330" s="17"/>
      <c r="B330" s="271"/>
      <c r="C330" s="265"/>
      <c r="D330" s="267"/>
      <c r="E330" s="268"/>
      <c r="F330" s="496" t="s">
        <v>28</v>
      </c>
      <c r="G330" s="496"/>
      <c r="H330" s="496"/>
      <c r="I330" s="497"/>
      <c r="J330" s="212" t="s">
        <v>29</v>
      </c>
      <c r="K330" s="281">
        <v>1202</v>
      </c>
      <c r="L330" s="207" t="s">
        <v>28</v>
      </c>
      <c r="M330" s="282" t="s">
        <v>5</v>
      </c>
      <c r="N330" s="283">
        <f>N331</f>
        <v>100</v>
      </c>
      <c r="O330" s="18"/>
      <c r="U330" s="209">
        <f>N11+N100+N108+N154+N201+N269+N281+N298+N312+N323+N334</f>
        <v>161305.54</v>
      </c>
    </row>
    <row r="331" spans="1:21" ht="12.75" customHeight="1" x14ac:dyDescent="0.2">
      <c r="A331" s="17"/>
      <c r="B331" s="271"/>
      <c r="C331" s="265"/>
      <c r="D331" s="267"/>
      <c r="E331" s="267"/>
      <c r="F331" s="268"/>
      <c r="G331" s="496" t="s">
        <v>22</v>
      </c>
      <c r="H331" s="496"/>
      <c r="I331" s="497"/>
      <c r="J331" s="212" t="s">
        <v>27</v>
      </c>
      <c r="K331" s="281">
        <v>1202</v>
      </c>
      <c r="L331" s="207" t="s">
        <v>22</v>
      </c>
      <c r="M331" s="282" t="s">
        <v>5</v>
      </c>
      <c r="N331" s="283">
        <f>N332</f>
        <v>100</v>
      </c>
      <c r="O331" s="18"/>
    </row>
    <row r="332" spans="1:21" ht="24" customHeight="1" x14ac:dyDescent="0.2">
      <c r="A332" s="17"/>
      <c r="B332" s="271"/>
      <c r="C332" s="265"/>
      <c r="D332" s="267"/>
      <c r="E332" s="267"/>
      <c r="F332" s="267"/>
      <c r="G332" s="268"/>
      <c r="H332" s="501" t="s">
        <v>26</v>
      </c>
      <c r="I332" s="502"/>
      <c r="J332" s="212" t="s">
        <v>25</v>
      </c>
      <c r="K332" s="281">
        <v>1202</v>
      </c>
      <c r="L332" s="207" t="s">
        <v>22</v>
      </c>
      <c r="M332" s="282">
        <v>200</v>
      </c>
      <c r="N332" s="283">
        <f>N333</f>
        <v>100</v>
      </c>
      <c r="O332" s="18"/>
    </row>
    <row r="333" spans="1:21" ht="22.5" customHeight="1" x14ac:dyDescent="0.2">
      <c r="A333" s="17"/>
      <c r="B333" s="271"/>
      <c r="C333" s="265"/>
      <c r="D333" s="267"/>
      <c r="E333" s="267"/>
      <c r="F333" s="267"/>
      <c r="G333" s="267"/>
      <c r="H333" s="269"/>
      <c r="I333" s="270" t="s">
        <v>24</v>
      </c>
      <c r="J333" s="212" t="s">
        <v>23</v>
      </c>
      <c r="K333" s="281">
        <v>1202</v>
      </c>
      <c r="L333" s="207" t="s">
        <v>22</v>
      </c>
      <c r="M333" s="282">
        <v>240</v>
      </c>
      <c r="N333" s="283">
        <v>100</v>
      </c>
      <c r="O333" s="18"/>
    </row>
    <row r="334" spans="1:21" ht="21.75" customHeight="1" x14ac:dyDescent="0.2">
      <c r="A334" s="17"/>
      <c r="B334" s="504">
        <v>1300</v>
      </c>
      <c r="C334" s="504"/>
      <c r="D334" s="504"/>
      <c r="E334" s="504"/>
      <c r="F334" s="504"/>
      <c r="G334" s="504"/>
      <c r="H334" s="504"/>
      <c r="I334" s="505"/>
      <c r="J334" s="284" t="s">
        <v>21</v>
      </c>
      <c r="K334" s="285">
        <v>1300</v>
      </c>
      <c r="L334" s="286" t="s">
        <v>5</v>
      </c>
      <c r="M334" s="287" t="s">
        <v>5</v>
      </c>
      <c r="N334" s="288">
        <f t="shared" ref="N334:N340" si="9">N335</f>
        <v>718.2</v>
      </c>
      <c r="O334" s="18">
        <v>2506</v>
      </c>
      <c r="P334" s="1">
        <f t="shared" si="8"/>
        <v>-1787.8</v>
      </c>
    </row>
    <row r="335" spans="1:21" ht="12.75" customHeight="1" x14ac:dyDescent="0.2">
      <c r="A335" s="17"/>
      <c r="B335" s="272"/>
      <c r="C335" s="494">
        <v>1301</v>
      </c>
      <c r="D335" s="494"/>
      <c r="E335" s="494"/>
      <c r="F335" s="494"/>
      <c r="G335" s="494"/>
      <c r="H335" s="494"/>
      <c r="I335" s="495"/>
      <c r="J335" s="212" t="s">
        <v>20</v>
      </c>
      <c r="K335" s="281">
        <v>1301</v>
      </c>
      <c r="L335" s="207" t="s">
        <v>5</v>
      </c>
      <c r="M335" s="282" t="s">
        <v>5</v>
      </c>
      <c r="N335" s="283">
        <f t="shared" si="9"/>
        <v>718.2</v>
      </c>
      <c r="O335" s="18"/>
      <c r="P335" s="1">
        <f t="shared" si="8"/>
        <v>718.2</v>
      </c>
    </row>
    <row r="336" spans="1:21" ht="21.75" customHeight="1" x14ac:dyDescent="0.2">
      <c r="A336" s="17"/>
      <c r="B336" s="271"/>
      <c r="C336" s="266"/>
      <c r="D336" s="496" t="s">
        <v>18</v>
      </c>
      <c r="E336" s="496"/>
      <c r="F336" s="496"/>
      <c r="G336" s="496"/>
      <c r="H336" s="496"/>
      <c r="I336" s="497"/>
      <c r="J336" s="212" t="s">
        <v>19</v>
      </c>
      <c r="K336" s="281">
        <v>1301</v>
      </c>
      <c r="L336" s="207" t="s">
        <v>18</v>
      </c>
      <c r="M336" s="282" t="s">
        <v>5</v>
      </c>
      <c r="N336" s="283">
        <f t="shared" si="9"/>
        <v>718.2</v>
      </c>
      <c r="O336" s="18"/>
      <c r="P336" s="1">
        <f t="shared" si="8"/>
        <v>718.2</v>
      </c>
    </row>
    <row r="337" spans="1:30" ht="21.75" customHeight="1" x14ac:dyDescent="0.2">
      <c r="A337" s="17"/>
      <c r="B337" s="271"/>
      <c r="C337" s="265"/>
      <c r="D337" s="268"/>
      <c r="E337" s="496" t="s">
        <v>16</v>
      </c>
      <c r="F337" s="496"/>
      <c r="G337" s="496"/>
      <c r="H337" s="496"/>
      <c r="I337" s="497"/>
      <c r="J337" s="212" t="s">
        <v>17</v>
      </c>
      <c r="K337" s="281">
        <v>1301</v>
      </c>
      <c r="L337" s="207" t="s">
        <v>16</v>
      </c>
      <c r="M337" s="282" t="s">
        <v>5</v>
      </c>
      <c r="N337" s="260">
        <f t="shared" si="9"/>
        <v>718.2</v>
      </c>
      <c r="O337" s="18"/>
      <c r="P337" s="1">
        <f t="shared" si="8"/>
        <v>718.2</v>
      </c>
      <c r="AD337" s="210"/>
    </row>
    <row r="338" spans="1:30" ht="21.75" customHeight="1" x14ac:dyDescent="0.2">
      <c r="A338" s="17"/>
      <c r="B338" s="271"/>
      <c r="C338" s="265"/>
      <c r="D338" s="267"/>
      <c r="E338" s="268"/>
      <c r="F338" s="496" t="s">
        <v>14</v>
      </c>
      <c r="G338" s="496"/>
      <c r="H338" s="496"/>
      <c r="I338" s="497"/>
      <c r="J338" s="212" t="s">
        <v>15</v>
      </c>
      <c r="K338" s="281">
        <v>1301</v>
      </c>
      <c r="L338" s="207" t="s">
        <v>14</v>
      </c>
      <c r="M338" s="282" t="s">
        <v>5</v>
      </c>
      <c r="N338" s="260">
        <f t="shared" si="9"/>
        <v>718.2</v>
      </c>
      <c r="O338" s="18"/>
      <c r="P338" s="1">
        <f t="shared" si="8"/>
        <v>718.2</v>
      </c>
    </row>
    <row r="339" spans="1:30" ht="12.75" customHeight="1" x14ac:dyDescent="0.2">
      <c r="A339" s="17"/>
      <c r="B339" s="271"/>
      <c r="C339" s="265"/>
      <c r="D339" s="267"/>
      <c r="E339" s="267"/>
      <c r="F339" s="268"/>
      <c r="G339" s="496" t="s">
        <v>9</v>
      </c>
      <c r="H339" s="496"/>
      <c r="I339" s="497"/>
      <c r="J339" s="212" t="s">
        <v>13</v>
      </c>
      <c r="K339" s="281">
        <v>1301</v>
      </c>
      <c r="L339" s="207" t="s">
        <v>9</v>
      </c>
      <c r="M339" s="282" t="s">
        <v>5</v>
      </c>
      <c r="N339" s="260">
        <f t="shared" si="9"/>
        <v>718.2</v>
      </c>
      <c r="O339" s="18"/>
      <c r="P339" s="1">
        <f t="shared" si="8"/>
        <v>718.2</v>
      </c>
    </row>
    <row r="340" spans="1:30" ht="32.25" customHeight="1" x14ac:dyDescent="0.2">
      <c r="A340" s="17"/>
      <c r="B340" s="271"/>
      <c r="C340" s="265"/>
      <c r="D340" s="267"/>
      <c r="E340" s="267"/>
      <c r="F340" s="267"/>
      <c r="G340" s="268"/>
      <c r="H340" s="501" t="s">
        <v>12</v>
      </c>
      <c r="I340" s="502"/>
      <c r="J340" s="212" t="s">
        <v>11</v>
      </c>
      <c r="K340" s="281">
        <v>1301</v>
      </c>
      <c r="L340" s="207" t="s">
        <v>9</v>
      </c>
      <c r="M340" s="282">
        <v>700</v>
      </c>
      <c r="N340" s="260">
        <f t="shared" si="9"/>
        <v>718.2</v>
      </c>
      <c r="O340" s="18"/>
      <c r="P340" s="1">
        <f t="shared" si="8"/>
        <v>718.2</v>
      </c>
      <c r="T340" s="209">
        <f>N11+N100+N108+N154+N201+N269+N281+N298+N312+N323+N334</f>
        <v>161305.54</v>
      </c>
    </row>
    <row r="341" spans="1:30" ht="12.75" customHeight="1" thickBot="1" x14ac:dyDescent="0.25">
      <c r="A341" s="17"/>
      <c r="B341" s="23"/>
      <c r="C341" s="22"/>
      <c r="D341" s="21"/>
      <c r="E341" s="21"/>
      <c r="F341" s="21"/>
      <c r="G341" s="21"/>
      <c r="H341" s="20"/>
      <c r="I341" s="19" t="s">
        <v>8</v>
      </c>
      <c r="J341" s="293" t="s">
        <v>10</v>
      </c>
      <c r="K341" s="294">
        <v>1301</v>
      </c>
      <c r="L341" s="295" t="s">
        <v>9</v>
      </c>
      <c r="M341" s="296">
        <v>730</v>
      </c>
      <c r="N341" s="297">
        <v>718.2</v>
      </c>
      <c r="O341" s="18"/>
      <c r="P341" s="1">
        <f t="shared" si="8"/>
        <v>718.2</v>
      </c>
    </row>
    <row r="342" spans="1:30" ht="12.75" customHeight="1" x14ac:dyDescent="0.2">
      <c r="A342" s="17"/>
      <c r="B342" s="16"/>
      <c r="C342" s="3"/>
      <c r="D342" s="3"/>
      <c r="E342" s="3"/>
      <c r="F342" s="3"/>
      <c r="G342" s="3"/>
      <c r="H342" s="2"/>
      <c r="I342" s="3"/>
      <c r="J342" s="3" t="s">
        <v>5</v>
      </c>
      <c r="K342" s="3"/>
      <c r="L342" s="3"/>
      <c r="M342" s="6"/>
      <c r="N342" s="298"/>
      <c r="O342" s="11"/>
      <c r="P342" s="1">
        <f t="shared" si="8"/>
        <v>0</v>
      </c>
    </row>
    <row r="343" spans="1:30" ht="12.75" customHeight="1" thickBo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99" t="s">
        <v>7</v>
      </c>
      <c r="K343" s="300"/>
      <c r="L343" s="300"/>
      <c r="M343" s="300"/>
      <c r="N343" s="410">
        <f>N11+N100+N108+N154+N201+N269+N281+N298+N312+N323+N335</f>
        <v>161305.54</v>
      </c>
      <c r="O343" s="2"/>
      <c r="P343" s="1">
        <f t="shared" si="8"/>
        <v>161305.54</v>
      </c>
      <c r="V343" s="210"/>
      <c r="W343" s="210"/>
    </row>
    <row r="344" spans="1:30" ht="12.75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5"/>
      <c r="L344" s="6"/>
      <c r="M344" s="14"/>
      <c r="N344" s="7"/>
      <c r="O344" s="2"/>
    </row>
    <row r="345" spans="1:30" ht="12.75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 t="s">
        <v>6</v>
      </c>
      <c r="K345" s="8"/>
      <c r="L345" s="6"/>
      <c r="M345" s="7" t="s">
        <v>5</v>
      </c>
      <c r="N345" s="12"/>
      <c r="O345" s="2"/>
    </row>
    <row r="346" spans="1:30" ht="21.75" customHeight="1" x14ac:dyDescent="0.2">
      <c r="A346" s="9"/>
      <c r="B346" s="9"/>
      <c r="C346" s="9"/>
      <c r="D346" s="9"/>
      <c r="E346" s="3"/>
      <c r="F346" s="11"/>
      <c r="G346" s="11"/>
      <c r="H346" s="11"/>
      <c r="I346" s="6"/>
      <c r="J346" s="6"/>
      <c r="K346" s="5" t="s">
        <v>3</v>
      </c>
      <c r="L346" s="3"/>
      <c r="M346" s="4" t="s">
        <v>2</v>
      </c>
      <c r="N346" s="10"/>
      <c r="O346" s="2"/>
    </row>
    <row r="347" spans="1:30" ht="12.75" customHeight="1" x14ac:dyDescent="0.2">
      <c r="A347" s="9"/>
      <c r="B347" s="9"/>
      <c r="C347" s="9"/>
      <c r="D347" s="9"/>
      <c r="E347" s="9"/>
      <c r="F347" s="9"/>
      <c r="G347" s="9"/>
      <c r="H347" s="9"/>
      <c r="I347" s="6"/>
      <c r="J347" s="8" t="s">
        <v>4</v>
      </c>
      <c r="K347" s="3"/>
      <c r="L347" s="3"/>
      <c r="M347" s="7"/>
      <c r="N347" s="7"/>
      <c r="O347" s="2"/>
    </row>
    <row r="348" spans="1:30" ht="21.75" customHeight="1" x14ac:dyDescent="0.2">
      <c r="A348" s="3"/>
      <c r="B348" s="3"/>
      <c r="C348" s="3"/>
      <c r="D348" s="3"/>
      <c r="E348" s="3"/>
      <c r="F348" s="2"/>
      <c r="G348" s="2"/>
      <c r="H348" s="2"/>
      <c r="I348" s="6"/>
      <c r="J348" s="6"/>
      <c r="K348" s="5" t="s">
        <v>3</v>
      </c>
      <c r="L348" s="3"/>
      <c r="M348" s="4" t="s">
        <v>2</v>
      </c>
      <c r="N348" s="4"/>
      <c r="O348" s="2"/>
    </row>
    <row r="349" spans="1:30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2"/>
    </row>
    <row r="350" spans="1:30" ht="21.75" customHeight="1" x14ac:dyDescent="0.2">
      <c r="A350" s="2" t="s">
        <v>0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Q350" s="1"/>
    </row>
    <row r="351" spans="1:30" ht="12.75" customHeight="1" x14ac:dyDescent="0.2">
      <c r="Q351" s="1"/>
    </row>
    <row r="352" spans="1:30" ht="21.75" customHeight="1" x14ac:dyDescent="0.2">
      <c r="Q352" s="1"/>
    </row>
    <row r="353" spans="11:17" ht="21.75" customHeight="1" x14ac:dyDescent="0.2">
      <c r="K353" s="398"/>
      <c r="Q353" s="1"/>
    </row>
    <row r="354" spans="11:17" ht="21.75" customHeight="1" x14ac:dyDescent="0.2">
      <c r="Q354" s="1"/>
    </row>
    <row r="355" spans="11:17" ht="12.75" customHeight="1" x14ac:dyDescent="0.2">
      <c r="Q355" s="1"/>
    </row>
    <row r="356" spans="11:17" ht="12.75" customHeight="1" x14ac:dyDescent="0.2">
      <c r="Q356" s="1"/>
    </row>
    <row r="357" spans="11:17" ht="21.75" customHeight="1" x14ac:dyDescent="0.2">
      <c r="Q357" s="1"/>
    </row>
    <row r="358" spans="11:17" ht="12.75" customHeight="1" x14ac:dyDescent="0.2">
      <c r="Q358" s="1"/>
    </row>
    <row r="359" spans="11:17" ht="21.75" customHeight="1" x14ac:dyDescent="0.2">
      <c r="Q359" s="1"/>
    </row>
    <row r="360" spans="11:17" ht="21.75" customHeight="1" x14ac:dyDescent="0.2">
      <c r="Q360" s="1"/>
    </row>
    <row r="361" spans="11:17" ht="21.75" customHeight="1" x14ac:dyDescent="0.2">
      <c r="Q361" s="1"/>
    </row>
    <row r="362" spans="11:17" ht="21.75" customHeight="1" x14ac:dyDescent="0.2">
      <c r="Q362" s="1"/>
    </row>
    <row r="363" spans="11:17" ht="21.75" customHeight="1" x14ac:dyDescent="0.2">
      <c r="Q363" s="1"/>
    </row>
    <row r="364" spans="11:17" ht="12.75" customHeight="1" x14ac:dyDescent="0.2">
      <c r="Q364" s="1"/>
    </row>
    <row r="365" spans="11:17" ht="21.75" customHeight="1" x14ac:dyDescent="0.2">
      <c r="Q365" s="1"/>
    </row>
    <row r="366" spans="11:17" ht="21.75" customHeight="1" x14ac:dyDescent="0.2">
      <c r="Q366" s="1"/>
    </row>
    <row r="367" spans="11:17" ht="21.75" customHeight="1" x14ac:dyDescent="0.2">
      <c r="Q367" s="1"/>
    </row>
    <row r="368" spans="11:17" ht="12.75" customHeight="1" x14ac:dyDescent="0.2">
      <c r="Q368" s="1"/>
    </row>
    <row r="369" spans="17:17" ht="21.75" customHeight="1" x14ac:dyDescent="0.2">
      <c r="Q369" s="1"/>
    </row>
    <row r="370" spans="17:17" ht="12.75" customHeight="1" x14ac:dyDescent="0.2">
      <c r="Q370" s="1"/>
    </row>
    <row r="371" spans="17:17" ht="21.75" customHeight="1" x14ac:dyDescent="0.2">
      <c r="Q371" s="1"/>
    </row>
    <row r="372" spans="17:17" ht="21.75" customHeight="1" x14ac:dyDescent="0.2">
      <c r="Q372" s="1"/>
    </row>
    <row r="373" spans="17:17" ht="12.75" customHeight="1" x14ac:dyDescent="0.2">
      <c r="Q373" s="1"/>
    </row>
    <row r="374" spans="17:17" ht="21.75" customHeight="1" x14ac:dyDescent="0.2">
      <c r="Q374" s="1"/>
    </row>
    <row r="375" spans="17:17" ht="21.75" customHeight="1" x14ac:dyDescent="0.2">
      <c r="Q375" s="1"/>
    </row>
    <row r="376" spans="17:17" ht="12.75" customHeight="1" x14ac:dyDescent="0.2">
      <c r="Q376" s="1"/>
    </row>
    <row r="377" spans="17:17" ht="21.75" customHeight="1" x14ac:dyDescent="0.2">
      <c r="Q377" s="1"/>
    </row>
    <row r="378" spans="17:17" ht="21.75" customHeight="1" x14ac:dyDescent="0.2">
      <c r="Q378" s="1"/>
    </row>
    <row r="379" spans="17:17" ht="42.75" customHeight="1" x14ac:dyDescent="0.2">
      <c r="Q379" s="1"/>
    </row>
    <row r="380" spans="17:17" ht="21.75" customHeight="1" x14ac:dyDescent="0.2">
      <c r="Q380" s="1"/>
    </row>
    <row r="381" spans="17:17" ht="21.75" customHeight="1" x14ac:dyDescent="0.2">
      <c r="Q381" s="1"/>
    </row>
    <row r="382" spans="17:17" ht="12.75" customHeight="1" x14ac:dyDescent="0.2">
      <c r="Q382" s="1"/>
    </row>
    <row r="383" spans="17:17" ht="12.75" customHeight="1" x14ac:dyDescent="0.2">
      <c r="Q383" s="1"/>
    </row>
    <row r="384" spans="17:17" ht="21.75" customHeight="1" x14ac:dyDescent="0.2">
      <c r="Q384" s="1"/>
    </row>
    <row r="385" spans="17:17" ht="12.75" customHeight="1" x14ac:dyDescent="0.2">
      <c r="Q385" s="1"/>
    </row>
    <row r="386" spans="17:17" ht="21.75" customHeight="1" x14ac:dyDescent="0.2">
      <c r="Q386" s="1"/>
    </row>
    <row r="387" spans="17:17" ht="21.75" customHeight="1" x14ac:dyDescent="0.2">
      <c r="Q387" s="1"/>
    </row>
    <row r="388" spans="17:17" ht="12.75" customHeight="1" x14ac:dyDescent="0.2">
      <c r="Q388" s="1"/>
    </row>
    <row r="389" spans="17:17" ht="21.75" customHeight="1" x14ac:dyDescent="0.2">
      <c r="Q389" s="1"/>
    </row>
    <row r="390" spans="17:17" ht="12.75" customHeight="1" x14ac:dyDescent="0.2">
      <c r="Q390" s="1"/>
    </row>
    <row r="391" spans="17:17" ht="12.75" customHeight="1" x14ac:dyDescent="0.2">
      <c r="Q391" s="1"/>
    </row>
    <row r="392" spans="17:17" ht="12.75" customHeight="1" x14ac:dyDescent="0.2">
      <c r="Q392" s="1"/>
    </row>
    <row r="393" spans="17:17" ht="12.75" customHeight="1" x14ac:dyDescent="0.2">
      <c r="Q393" s="1"/>
    </row>
    <row r="394" spans="17:17" ht="12.75" customHeight="1" x14ac:dyDescent="0.2">
      <c r="Q394" s="1"/>
    </row>
    <row r="395" spans="17:17" ht="12.75" customHeight="1" x14ac:dyDescent="0.2">
      <c r="Q395" s="1"/>
    </row>
    <row r="396" spans="17:17" ht="12.75" customHeight="1" x14ac:dyDescent="0.2">
      <c r="Q396" s="1"/>
    </row>
    <row r="397" spans="17:17" ht="21.75" customHeight="1" x14ac:dyDescent="0.2">
      <c r="Q397" s="1"/>
    </row>
    <row r="398" spans="17:17" ht="12.75" customHeight="1" x14ac:dyDescent="0.2">
      <c r="Q398" s="1"/>
    </row>
    <row r="399" spans="17:17" ht="21.75" customHeight="1" x14ac:dyDescent="0.2">
      <c r="Q399" s="1"/>
    </row>
    <row r="400" spans="17:17" ht="21.75" customHeight="1" x14ac:dyDescent="0.2">
      <c r="Q400" s="1"/>
    </row>
    <row r="401" spans="17:17" ht="21.75" customHeight="1" x14ac:dyDescent="0.2">
      <c r="Q401" s="1"/>
    </row>
    <row r="402" spans="17:17" ht="12.75" customHeight="1" x14ac:dyDescent="0.2">
      <c r="Q402" s="1"/>
    </row>
    <row r="403" spans="17:17" ht="21.75" customHeight="1" x14ac:dyDescent="0.2">
      <c r="Q403" s="1"/>
    </row>
    <row r="404" spans="17:17" ht="42.75" customHeight="1" x14ac:dyDescent="0.2">
      <c r="Q404" s="1"/>
    </row>
    <row r="405" spans="17:17" ht="21.75" customHeight="1" x14ac:dyDescent="0.2">
      <c r="Q405" s="1"/>
    </row>
    <row r="406" spans="17:17" ht="21.75" customHeight="1" x14ac:dyDescent="0.2">
      <c r="Q406" s="1"/>
    </row>
    <row r="407" spans="17:17" ht="21.75" customHeight="1" x14ac:dyDescent="0.2">
      <c r="Q407" s="1"/>
    </row>
    <row r="408" spans="17:17" ht="21.75" customHeight="1" x14ac:dyDescent="0.2">
      <c r="Q408" s="1"/>
    </row>
    <row r="409" spans="17:17" ht="21.75" customHeight="1" x14ac:dyDescent="0.2">
      <c r="Q409" s="1"/>
    </row>
    <row r="410" spans="17:17" ht="12.75" customHeight="1" x14ac:dyDescent="0.2">
      <c r="Q410" s="1"/>
    </row>
    <row r="411" spans="17:17" ht="12.75" customHeight="1" x14ac:dyDescent="0.2">
      <c r="Q411" s="1"/>
    </row>
    <row r="412" spans="17:17" ht="21.75" customHeight="1" x14ac:dyDescent="0.2">
      <c r="Q412" s="1"/>
    </row>
    <row r="413" spans="17:17" ht="21.75" customHeight="1" x14ac:dyDescent="0.2">
      <c r="Q413" s="1"/>
    </row>
    <row r="414" spans="17:17" ht="12.75" customHeight="1" x14ac:dyDescent="0.2">
      <c r="Q414" s="1"/>
    </row>
    <row r="415" spans="17:17" ht="12.75" customHeight="1" x14ac:dyDescent="0.2">
      <c r="Q415" s="1"/>
    </row>
    <row r="416" spans="17:17" ht="12.75" customHeight="1" x14ac:dyDescent="0.2">
      <c r="Q416" s="1"/>
    </row>
    <row r="417" spans="17:17" ht="12.75" customHeight="1" x14ac:dyDescent="0.2">
      <c r="Q417" s="1"/>
    </row>
    <row r="418" spans="17:17" ht="32.25" customHeight="1" x14ac:dyDescent="0.2">
      <c r="Q418" s="1"/>
    </row>
    <row r="419" spans="17:17" ht="53.25" customHeight="1" x14ac:dyDescent="0.2">
      <c r="Q419" s="1"/>
    </row>
    <row r="420" spans="17:17" ht="21.75" customHeight="1" x14ac:dyDescent="0.2">
      <c r="Q420" s="1"/>
    </row>
    <row r="421" spans="17:17" ht="21.75" customHeight="1" x14ac:dyDescent="0.2">
      <c r="Q421" s="1"/>
    </row>
    <row r="422" spans="17:17" ht="21.75" customHeight="1" x14ac:dyDescent="0.2">
      <c r="Q422" s="1"/>
    </row>
    <row r="423" spans="17:17" ht="32.25" customHeight="1" x14ac:dyDescent="0.2">
      <c r="Q423" s="1"/>
    </row>
    <row r="424" spans="17:17" ht="53.25" customHeight="1" x14ac:dyDescent="0.2">
      <c r="Q424" s="1"/>
    </row>
    <row r="425" spans="17:17" ht="21.75" customHeight="1" x14ac:dyDescent="0.2">
      <c r="Q425" s="1"/>
    </row>
    <row r="426" spans="17:17" ht="21.75" customHeight="1" x14ac:dyDescent="0.2">
      <c r="Q426" s="1"/>
    </row>
    <row r="427" spans="17:17" ht="12.75" customHeight="1" x14ac:dyDescent="0.2">
      <c r="Q427" s="1"/>
    </row>
    <row r="428" spans="17:17" ht="12.75" customHeight="1" x14ac:dyDescent="0.2">
      <c r="Q428" s="1"/>
    </row>
    <row r="429" spans="17:17" ht="21.75" customHeight="1" x14ac:dyDescent="0.2">
      <c r="Q429" s="1"/>
    </row>
    <row r="430" spans="17:17" ht="12.75" customHeight="1" x14ac:dyDescent="0.2">
      <c r="Q430" s="1"/>
    </row>
    <row r="431" spans="17:17" ht="21.75" customHeight="1" x14ac:dyDescent="0.2">
      <c r="Q431" s="1"/>
    </row>
    <row r="432" spans="17:17" ht="21.75" customHeight="1" x14ac:dyDescent="0.2">
      <c r="Q432" s="1"/>
    </row>
    <row r="433" spans="17:17" ht="12.75" customHeight="1" x14ac:dyDescent="0.2">
      <c r="Q433" s="1"/>
    </row>
    <row r="434" spans="17:17" ht="12.75" customHeight="1" x14ac:dyDescent="0.2">
      <c r="Q434" s="1"/>
    </row>
    <row r="435" spans="17:17" ht="409.6" hidden="1" customHeight="1" x14ac:dyDescent="0.2">
      <c r="Q435" s="1"/>
    </row>
    <row r="436" spans="17:17" ht="12.75" customHeight="1" x14ac:dyDescent="0.2">
      <c r="Q436" s="1"/>
    </row>
    <row r="437" spans="17:17" ht="12.75" hidden="1" customHeight="1" x14ac:dyDescent="0.2">
      <c r="Q437" s="1"/>
    </row>
    <row r="438" spans="17:17" ht="12.75" hidden="1" customHeight="1" x14ac:dyDescent="0.2">
      <c r="Q438" s="1"/>
    </row>
    <row r="439" spans="17:17" ht="19.899999999999999" hidden="1" customHeight="1" x14ac:dyDescent="0.2">
      <c r="Q439" s="1"/>
    </row>
    <row r="440" spans="17:17" ht="12.75" hidden="1" customHeight="1" x14ac:dyDescent="0.2">
      <c r="Q440" s="1"/>
    </row>
    <row r="441" spans="17:17" ht="19.899999999999999" hidden="1" customHeight="1" x14ac:dyDescent="0.2">
      <c r="Q441" s="1"/>
    </row>
    <row r="442" spans="17:17" ht="12.75" hidden="1" customHeight="1" x14ac:dyDescent="0.2">
      <c r="Q442" s="1"/>
    </row>
    <row r="443" spans="17:17" ht="8.25" customHeight="1" x14ac:dyDescent="0.2">
      <c r="Q443" s="1"/>
    </row>
  </sheetData>
  <mergeCells count="230">
    <mergeCell ref="G291:I291"/>
    <mergeCell ref="H292:I292"/>
    <mergeCell ref="F294:I294"/>
    <mergeCell ref="G295:I295"/>
    <mergeCell ref="H296:I296"/>
    <mergeCell ref="B298:I298"/>
    <mergeCell ref="H17:I17"/>
    <mergeCell ref="H22:I22"/>
    <mergeCell ref="H24:I24"/>
    <mergeCell ref="H26:I26"/>
    <mergeCell ref="H29:I29"/>
    <mergeCell ref="H36:I36"/>
    <mergeCell ref="H49:I49"/>
    <mergeCell ref="H51:I51"/>
    <mergeCell ref="H70:I70"/>
    <mergeCell ref="H72:I72"/>
    <mergeCell ref="G48:I48"/>
    <mergeCell ref="H53:I53"/>
    <mergeCell ref="F34:I34"/>
    <mergeCell ref="F141:I141"/>
    <mergeCell ref="G142:I142"/>
    <mergeCell ref="H143:I143"/>
    <mergeCell ref="F145:I145"/>
    <mergeCell ref="G146:I146"/>
    <mergeCell ref="E14:I14"/>
    <mergeCell ref="E33:I33"/>
    <mergeCell ref="K1:N1"/>
    <mergeCell ref="K2:N2"/>
    <mergeCell ref="K3:N3"/>
    <mergeCell ref="G16:I16"/>
    <mergeCell ref="G21:I21"/>
    <mergeCell ref="G28:I28"/>
    <mergeCell ref="J5:N5"/>
    <mergeCell ref="J8:N8"/>
    <mergeCell ref="B11:I11"/>
    <mergeCell ref="C12:I12"/>
    <mergeCell ref="C19:I19"/>
    <mergeCell ref="C31:I31"/>
    <mergeCell ref="D13:I13"/>
    <mergeCell ref="D20:I20"/>
    <mergeCell ref="D32:I32"/>
    <mergeCell ref="F15:I15"/>
    <mergeCell ref="G35:I35"/>
    <mergeCell ref="F42:I42"/>
    <mergeCell ref="G43:I43"/>
    <mergeCell ref="H44:I44"/>
    <mergeCell ref="E46:I46"/>
    <mergeCell ref="F47:I47"/>
    <mergeCell ref="C130:I130"/>
    <mergeCell ref="D131:I131"/>
    <mergeCell ref="E132:I132"/>
    <mergeCell ref="C79:I79"/>
    <mergeCell ref="D80:I80"/>
    <mergeCell ref="G81:I81"/>
    <mergeCell ref="H82:I82"/>
    <mergeCell ref="C84:I84"/>
    <mergeCell ref="D85:I85"/>
    <mergeCell ref="E86:I86"/>
    <mergeCell ref="F87:I87"/>
    <mergeCell ref="G88:I88"/>
    <mergeCell ref="H89:I89"/>
    <mergeCell ref="E91:I91"/>
    <mergeCell ref="F92:I92"/>
    <mergeCell ref="G93:I93"/>
    <mergeCell ref="H94:I94"/>
    <mergeCell ref="F96:I96"/>
    <mergeCell ref="F133:I133"/>
    <mergeCell ref="G134:I134"/>
    <mergeCell ref="H135:I135"/>
    <mergeCell ref="F137:I137"/>
    <mergeCell ref="G138:I138"/>
    <mergeCell ref="H139:I139"/>
    <mergeCell ref="C61:I61"/>
    <mergeCell ref="D62:I62"/>
    <mergeCell ref="E63:I63"/>
    <mergeCell ref="F64:I64"/>
    <mergeCell ref="G65:I65"/>
    <mergeCell ref="H66:I66"/>
    <mergeCell ref="D68:I68"/>
    <mergeCell ref="H120:I120"/>
    <mergeCell ref="H128:I128"/>
    <mergeCell ref="G127:I127"/>
    <mergeCell ref="F126:I126"/>
    <mergeCell ref="F122:I122"/>
    <mergeCell ref="G123:I123"/>
    <mergeCell ref="H124:I124"/>
    <mergeCell ref="G69:I69"/>
    <mergeCell ref="H74:I74"/>
    <mergeCell ref="G76:I76"/>
    <mergeCell ref="H77:I77"/>
    <mergeCell ref="G97:I97"/>
    <mergeCell ref="H98:I98"/>
    <mergeCell ref="B100:I100"/>
    <mergeCell ref="C101:I101"/>
    <mergeCell ref="D102:I102"/>
    <mergeCell ref="G103:I103"/>
    <mergeCell ref="H104:I104"/>
    <mergeCell ref="B108:I108"/>
    <mergeCell ref="H106:I106"/>
    <mergeCell ref="C109:I109"/>
    <mergeCell ref="D110:I110"/>
    <mergeCell ref="E111:I111"/>
    <mergeCell ref="F112:I112"/>
    <mergeCell ref="G113:I113"/>
    <mergeCell ref="H114:I114"/>
    <mergeCell ref="G116:I116"/>
    <mergeCell ref="H117:I117"/>
    <mergeCell ref="G119:I119"/>
    <mergeCell ref="H147:I147"/>
    <mergeCell ref="E149:I149"/>
    <mergeCell ref="F150:I150"/>
    <mergeCell ref="G151:I151"/>
    <mergeCell ref="H152:I152"/>
    <mergeCell ref="B154:I154"/>
    <mergeCell ref="C155:I155"/>
    <mergeCell ref="D156:I156"/>
    <mergeCell ref="F157:I157"/>
    <mergeCell ref="H181:I181"/>
    <mergeCell ref="H176:I176"/>
    <mergeCell ref="D178:I178"/>
    <mergeCell ref="F179:I179"/>
    <mergeCell ref="G180:I180"/>
    <mergeCell ref="G171:I171"/>
    <mergeCell ref="H172:I172"/>
    <mergeCell ref="D186:I186"/>
    <mergeCell ref="G158:I158"/>
    <mergeCell ref="H159:I159"/>
    <mergeCell ref="G161:I161"/>
    <mergeCell ref="H162:I162"/>
    <mergeCell ref="F167:I167"/>
    <mergeCell ref="G168:I168"/>
    <mergeCell ref="H169:I169"/>
    <mergeCell ref="F174:I174"/>
    <mergeCell ref="G175:I175"/>
    <mergeCell ref="E187:I187"/>
    <mergeCell ref="F188:I188"/>
    <mergeCell ref="G189:I189"/>
    <mergeCell ref="H190:I190"/>
    <mergeCell ref="G192:I192"/>
    <mergeCell ref="H193:I193"/>
    <mergeCell ref="C195:I195"/>
    <mergeCell ref="D196:I196"/>
    <mergeCell ref="F197:I197"/>
    <mergeCell ref="G198:I198"/>
    <mergeCell ref="H199:I199"/>
    <mergeCell ref="B201:I201"/>
    <mergeCell ref="C202:I202"/>
    <mergeCell ref="D203:I203"/>
    <mergeCell ref="F204:I204"/>
    <mergeCell ref="G205:I205"/>
    <mergeCell ref="H206:I206"/>
    <mergeCell ref="G208:I208"/>
    <mergeCell ref="H209:I209"/>
    <mergeCell ref="G211:I211"/>
    <mergeCell ref="H212:I212"/>
    <mergeCell ref="D214:I214"/>
    <mergeCell ref="E215:I215"/>
    <mergeCell ref="F216:I216"/>
    <mergeCell ref="G217:I217"/>
    <mergeCell ref="H218:I218"/>
    <mergeCell ref="C220:I220"/>
    <mergeCell ref="D221:I221"/>
    <mergeCell ref="F222:I222"/>
    <mergeCell ref="G226:I226"/>
    <mergeCell ref="H227:I227"/>
    <mergeCell ref="G229:I229"/>
    <mergeCell ref="H230:I230"/>
    <mergeCell ref="G232:I232"/>
    <mergeCell ref="H233:I233"/>
    <mergeCell ref="C235:I235"/>
    <mergeCell ref="F243:I243"/>
    <mergeCell ref="F247:I247"/>
    <mergeCell ref="G248:I248"/>
    <mergeCell ref="H249:I249"/>
    <mergeCell ref="B269:I269"/>
    <mergeCell ref="G244:I244"/>
    <mergeCell ref="D236:I236"/>
    <mergeCell ref="F237:I237"/>
    <mergeCell ref="G238:I238"/>
    <mergeCell ref="H239:I239"/>
    <mergeCell ref="D241:I241"/>
    <mergeCell ref="E242:I242"/>
    <mergeCell ref="H245:I245"/>
    <mergeCell ref="C270:I270"/>
    <mergeCell ref="D271:I271"/>
    <mergeCell ref="E272:I272"/>
    <mergeCell ref="F273:I273"/>
    <mergeCell ref="B281:I281"/>
    <mergeCell ref="C282:I282"/>
    <mergeCell ref="E289:I289"/>
    <mergeCell ref="F290:I290"/>
    <mergeCell ref="G274:I274"/>
    <mergeCell ref="G278:I278"/>
    <mergeCell ref="G286:I286"/>
    <mergeCell ref="H275:I275"/>
    <mergeCell ref="D283:I283"/>
    <mergeCell ref="H287:I287"/>
    <mergeCell ref="E284:I284"/>
    <mergeCell ref="F285:I285"/>
    <mergeCell ref="F277:I277"/>
    <mergeCell ref="H279:I279"/>
    <mergeCell ref="C299:I299"/>
    <mergeCell ref="D300:I300"/>
    <mergeCell ref="E301:I301"/>
    <mergeCell ref="F302:I302"/>
    <mergeCell ref="G303:I303"/>
    <mergeCell ref="H304:I304"/>
    <mergeCell ref="B312:I312"/>
    <mergeCell ref="C313:I313"/>
    <mergeCell ref="D314:I314"/>
    <mergeCell ref="E315:I315"/>
    <mergeCell ref="F316:I316"/>
    <mergeCell ref="G317:I317"/>
    <mergeCell ref="H318:I318"/>
    <mergeCell ref="B323:I323"/>
    <mergeCell ref="C324:I324"/>
    <mergeCell ref="D325:I325"/>
    <mergeCell ref="F326:I326"/>
    <mergeCell ref="F330:I330"/>
    <mergeCell ref="H328:I328"/>
    <mergeCell ref="G327:I327"/>
    <mergeCell ref="G331:I331"/>
    <mergeCell ref="H332:I332"/>
    <mergeCell ref="B334:I334"/>
    <mergeCell ref="C335:I335"/>
    <mergeCell ref="D336:I336"/>
    <mergeCell ref="E337:I337"/>
    <mergeCell ref="F338:I338"/>
    <mergeCell ref="G339:I339"/>
    <mergeCell ref="H340:I340"/>
  </mergeCells>
  <pageMargins left="0.39370078740157499" right="0.39370078740157499" top="0.999999984981507" bottom="0.999999984981507" header="0.499999992490753" footer="0.499999992490753"/>
  <pageSetup paperSize="9" scale="66" fitToHeight="0" orientation="portrait" r:id="rId1"/>
  <headerFooter alignWithMargins="0">
    <oddHeader>&amp;CСтраница &amp;P из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selection activeCell="X12" sqref="X12"/>
    </sheetView>
  </sheetViews>
  <sheetFormatPr defaultColWidth="9.28515625" defaultRowHeight="15.75" x14ac:dyDescent="0.25"/>
  <cols>
    <col min="1" max="1" width="6.28515625" style="119" customWidth="1"/>
    <col min="2" max="2" width="4.42578125" style="119" customWidth="1"/>
    <col min="3" max="3" width="4.140625" style="119" customWidth="1"/>
    <col min="4" max="5" width="5.140625" style="119" customWidth="1"/>
    <col min="6" max="6" width="4.140625" style="119" customWidth="1"/>
    <col min="7" max="7" width="5.85546875" style="119" customWidth="1"/>
    <col min="8" max="8" width="1.28515625" style="119" hidden="1" customWidth="1"/>
    <col min="9" max="9" width="56.5703125" style="155" customWidth="1"/>
    <col min="10" max="10" width="33" style="153" customWidth="1"/>
    <col min="11" max="11" width="0.28515625" style="120" customWidth="1"/>
    <col min="12" max="12" width="14.140625" style="120" hidden="1" customWidth="1"/>
    <col min="13" max="13" width="6.7109375" style="120" hidden="1" customWidth="1"/>
    <col min="14" max="15" width="9.28515625" style="120" hidden="1" customWidth="1"/>
    <col min="16" max="16" width="12.5703125" style="120" hidden="1" customWidth="1"/>
    <col min="17" max="17" width="9.28515625" style="120" hidden="1" customWidth="1"/>
    <col min="18" max="18" width="8.42578125" style="120" hidden="1" customWidth="1"/>
    <col min="19" max="22" width="9.28515625" style="120" hidden="1" customWidth="1"/>
    <col min="23" max="32" width="9.28515625" style="120" customWidth="1"/>
    <col min="33" max="16384" width="9.28515625" style="120"/>
  </cols>
  <sheetData>
    <row r="1" spans="1:22" ht="12.75" x14ac:dyDescent="0.2">
      <c r="I1" s="118"/>
      <c r="J1" s="118"/>
    </row>
    <row r="2" spans="1:22" ht="12.75" x14ac:dyDescent="0.2">
      <c r="I2" s="510" t="s">
        <v>367</v>
      </c>
      <c r="J2" s="510"/>
    </row>
    <row r="3" spans="1:22" ht="21" customHeight="1" x14ac:dyDescent="0.2">
      <c r="I3" s="510" t="s">
        <v>728</v>
      </c>
      <c r="J3" s="510"/>
    </row>
    <row r="4" spans="1:22" ht="12.75" x14ac:dyDescent="0.2">
      <c r="I4" s="510"/>
      <c r="J4" s="510"/>
    </row>
    <row r="5" spans="1:22" ht="12.75" x14ac:dyDescent="0.2">
      <c r="I5" s="512" t="s">
        <v>887</v>
      </c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</row>
    <row r="6" spans="1:22" s="58" customFormat="1" ht="12.75" x14ac:dyDescent="0.2">
      <c r="A6" s="513"/>
      <c r="B6" s="513"/>
      <c r="C6" s="513"/>
      <c r="D6" s="513"/>
      <c r="E6" s="513"/>
      <c r="F6" s="513"/>
      <c r="G6" s="513"/>
      <c r="H6" s="513"/>
      <c r="I6" s="513"/>
      <c r="J6" s="513"/>
      <c r="K6" s="121"/>
      <c r="L6" s="121"/>
      <c r="M6" s="121"/>
      <c r="N6" s="121"/>
    </row>
    <row r="7" spans="1:22" x14ac:dyDescent="0.2">
      <c r="A7" s="514" t="s">
        <v>886</v>
      </c>
      <c r="B7" s="514"/>
      <c r="C7" s="514"/>
      <c r="D7" s="514"/>
      <c r="E7" s="514"/>
      <c r="F7" s="514"/>
      <c r="G7" s="514"/>
      <c r="H7" s="514"/>
      <c r="I7" s="514"/>
      <c r="J7" s="514"/>
    </row>
    <row r="8" spans="1:22" x14ac:dyDescent="0.2">
      <c r="A8" s="122"/>
      <c r="B8" s="122"/>
      <c r="C8" s="122"/>
      <c r="D8" s="122"/>
      <c r="E8" s="122"/>
      <c r="F8" s="122"/>
      <c r="G8" s="122"/>
      <c r="H8" s="122"/>
      <c r="I8" s="515" t="s">
        <v>645</v>
      </c>
      <c r="J8" s="515"/>
    </row>
    <row r="9" spans="1:22" s="119" customFormat="1" ht="12.75" x14ac:dyDescent="0.25">
      <c r="A9" s="123"/>
      <c r="B9" s="516" t="s">
        <v>372</v>
      </c>
      <c r="C9" s="517"/>
      <c r="D9" s="517"/>
      <c r="E9" s="517"/>
      <c r="F9" s="517"/>
      <c r="G9" s="517"/>
      <c r="H9" s="517"/>
      <c r="I9" s="518" t="s">
        <v>597</v>
      </c>
      <c r="J9" s="520" t="s">
        <v>359</v>
      </c>
    </row>
    <row r="10" spans="1:22" ht="67.5" x14ac:dyDescent="0.2">
      <c r="A10" s="124" t="s">
        <v>646</v>
      </c>
      <c r="B10" s="124" t="s">
        <v>647</v>
      </c>
      <c r="C10" s="124" t="s">
        <v>648</v>
      </c>
      <c r="D10" s="124" t="s">
        <v>649</v>
      </c>
      <c r="E10" s="124" t="s">
        <v>650</v>
      </c>
      <c r="F10" s="124" t="s">
        <v>651</v>
      </c>
      <c r="G10" s="124" t="s">
        <v>652</v>
      </c>
      <c r="H10" s="124" t="s">
        <v>653</v>
      </c>
      <c r="I10" s="519"/>
      <c r="J10" s="521"/>
    </row>
    <row r="11" spans="1:22" x14ac:dyDescent="0.2">
      <c r="A11" s="125"/>
      <c r="B11" s="125"/>
      <c r="C11" s="125"/>
      <c r="D11" s="125"/>
      <c r="E11" s="125"/>
      <c r="F11" s="125"/>
      <c r="G11" s="125"/>
      <c r="H11" s="125"/>
      <c r="I11" s="126" t="s">
        <v>654</v>
      </c>
      <c r="J11" s="219">
        <v>-7662.17</v>
      </c>
      <c r="P11" s="127"/>
    </row>
    <row r="12" spans="1:22" ht="31.5" x14ac:dyDescent="0.2">
      <c r="A12" s="125"/>
      <c r="B12" s="125"/>
      <c r="C12" s="125"/>
      <c r="D12" s="125"/>
      <c r="E12" s="125"/>
      <c r="F12" s="125"/>
      <c r="G12" s="125"/>
      <c r="H12" s="125"/>
      <c r="I12" s="128" t="s">
        <v>655</v>
      </c>
      <c r="J12" s="219">
        <v>7.91</v>
      </c>
      <c r="P12" s="129"/>
    </row>
    <row r="13" spans="1:22" ht="36" x14ac:dyDescent="0.2">
      <c r="A13" s="130" t="s">
        <v>441</v>
      </c>
      <c r="B13" s="130" t="s">
        <v>392</v>
      </c>
      <c r="C13" s="130" t="s">
        <v>387</v>
      </c>
      <c r="D13" s="130" t="s">
        <v>387</v>
      </c>
      <c r="E13" s="130" t="s">
        <v>387</v>
      </c>
      <c r="F13" s="130" t="s">
        <v>387</v>
      </c>
      <c r="G13" s="130" t="s">
        <v>389</v>
      </c>
      <c r="H13" s="130" t="s">
        <v>386</v>
      </c>
      <c r="I13" s="126" t="s">
        <v>656</v>
      </c>
      <c r="J13" s="219">
        <f>J24</f>
        <v>7662.1700000000128</v>
      </c>
      <c r="P13" s="127"/>
    </row>
    <row r="14" spans="1:22" ht="42.75" x14ac:dyDescent="0.2">
      <c r="A14" s="131" t="s">
        <v>441</v>
      </c>
      <c r="B14" s="132" t="s">
        <v>392</v>
      </c>
      <c r="C14" s="132" t="s">
        <v>516</v>
      </c>
      <c r="D14" s="132" t="s">
        <v>387</v>
      </c>
      <c r="E14" s="132" t="s">
        <v>387</v>
      </c>
      <c r="F14" s="132" t="s">
        <v>387</v>
      </c>
      <c r="G14" s="132" t="s">
        <v>389</v>
      </c>
      <c r="H14" s="132" t="s">
        <v>386</v>
      </c>
      <c r="I14" s="133" t="s">
        <v>657</v>
      </c>
      <c r="J14" s="219"/>
      <c r="P14" s="127"/>
    </row>
    <row r="15" spans="1:22" ht="45" x14ac:dyDescent="0.25">
      <c r="A15" s="134" t="s">
        <v>441</v>
      </c>
      <c r="B15" s="135" t="s">
        <v>392</v>
      </c>
      <c r="C15" s="135" t="s">
        <v>516</v>
      </c>
      <c r="D15" s="135" t="s">
        <v>387</v>
      </c>
      <c r="E15" s="135" t="s">
        <v>387</v>
      </c>
      <c r="F15" s="135" t="s">
        <v>387</v>
      </c>
      <c r="G15" s="135" t="s">
        <v>389</v>
      </c>
      <c r="H15" s="135" t="s">
        <v>12</v>
      </c>
      <c r="I15" s="136" t="s">
        <v>658</v>
      </c>
      <c r="J15" s="220">
        <f>J16</f>
        <v>20000</v>
      </c>
      <c r="P15" s="137"/>
    </row>
    <row r="16" spans="1:22" ht="47.25" x14ac:dyDescent="0.25">
      <c r="A16" s="134" t="s">
        <v>441</v>
      </c>
      <c r="B16" s="135" t="s">
        <v>392</v>
      </c>
      <c r="C16" s="135" t="s">
        <v>516</v>
      </c>
      <c r="D16" s="135" t="s">
        <v>387</v>
      </c>
      <c r="E16" s="135" t="s">
        <v>387</v>
      </c>
      <c r="F16" s="138" t="s">
        <v>421</v>
      </c>
      <c r="G16" s="135" t="s">
        <v>389</v>
      </c>
      <c r="H16" s="135" t="s">
        <v>659</v>
      </c>
      <c r="I16" s="136" t="s">
        <v>660</v>
      </c>
      <c r="J16" s="220">
        <v>20000</v>
      </c>
      <c r="P16" s="137"/>
    </row>
    <row r="17" spans="1:16" ht="45" x14ac:dyDescent="0.25">
      <c r="A17" s="134" t="s">
        <v>441</v>
      </c>
      <c r="B17" s="135" t="s">
        <v>392</v>
      </c>
      <c r="C17" s="135" t="s">
        <v>516</v>
      </c>
      <c r="D17" s="135" t="s">
        <v>387</v>
      </c>
      <c r="E17" s="135" t="s">
        <v>387</v>
      </c>
      <c r="F17" s="135" t="s">
        <v>387</v>
      </c>
      <c r="G17" s="135" t="s">
        <v>389</v>
      </c>
      <c r="H17" s="135" t="s">
        <v>42</v>
      </c>
      <c r="I17" s="136" t="s">
        <v>661</v>
      </c>
      <c r="J17" s="221">
        <f>J18</f>
        <v>-20000</v>
      </c>
      <c r="P17" s="137"/>
    </row>
    <row r="18" spans="1:16" ht="47.25" x14ac:dyDescent="0.25">
      <c r="A18" s="134" t="s">
        <v>441</v>
      </c>
      <c r="B18" s="135" t="s">
        <v>392</v>
      </c>
      <c r="C18" s="135" t="s">
        <v>516</v>
      </c>
      <c r="D18" s="135" t="s">
        <v>387</v>
      </c>
      <c r="E18" s="135" t="s">
        <v>387</v>
      </c>
      <c r="F18" s="138" t="s">
        <v>421</v>
      </c>
      <c r="G18" s="135" t="s">
        <v>389</v>
      </c>
      <c r="H18" s="135" t="s">
        <v>191</v>
      </c>
      <c r="I18" s="136" t="s">
        <v>662</v>
      </c>
      <c r="J18" s="221">
        <v>-20000</v>
      </c>
      <c r="P18" s="137"/>
    </row>
    <row r="19" spans="1:16" ht="42.75" hidden="1" x14ac:dyDescent="0.25">
      <c r="A19" s="131" t="s">
        <v>441</v>
      </c>
      <c r="B19" s="132" t="s">
        <v>392</v>
      </c>
      <c r="C19" s="132" t="s">
        <v>405</v>
      </c>
      <c r="D19" s="132" t="s">
        <v>387</v>
      </c>
      <c r="E19" s="132" t="s">
        <v>387</v>
      </c>
      <c r="F19" s="132" t="s">
        <v>387</v>
      </c>
      <c r="G19" s="132" t="s">
        <v>389</v>
      </c>
      <c r="H19" s="132" t="s">
        <v>386</v>
      </c>
      <c r="I19" s="133" t="s">
        <v>663</v>
      </c>
      <c r="J19" s="222">
        <f>J20-J22</f>
        <v>0</v>
      </c>
      <c r="L19" s="140"/>
      <c r="P19" s="141"/>
    </row>
    <row r="20" spans="1:16" ht="45" hidden="1" x14ac:dyDescent="0.25">
      <c r="A20" s="134" t="s">
        <v>441</v>
      </c>
      <c r="B20" s="135" t="s">
        <v>392</v>
      </c>
      <c r="C20" s="135" t="s">
        <v>405</v>
      </c>
      <c r="D20" s="135" t="s">
        <v>387</v>
      </c>
      <c r="E20" s="135" t="s">
        <v>387</v>
      </c>
      <c r="F20" s="135" t="s">
        <v>387</v>
      </c>
      <c r="G20" s="135" t="s">
        <v>389</v>
      </c>
      <c r="H20" s="135" t="s">
        <v>12</v>
      </c>
      <c r="I20" s="136" t="s">
        <v>664</v>
      </c>
      <c r="J20" s="221">
        <f>J21</f>
        <v>0</v>
      </c>
      <c r="P20" s="137"/>
    </row>
    <row r="21" spans="1:16" ht="47.25" hidden="1" x14ac:dyDescent="0.25">
      <c r="A21" s="134" t="s">
        <v>441</v>
      </c>
      <c r="B21" s="135" t="s">
        <v>392</v>
      </c>
      <c r="C21" s="135" t="s">
        <v>405</v>
      </c>
      <c r="D21" s="135" t="s">
        <v>392</v>
      </c>
      <c r="E21" s="135" t="s">
        <v>387</v>
      </c>
      <c r="F21" s="138">
        <v>10</v>
      </c>
      <c r="G21" s="135" t="s">
        <v>389</v>
      </c>
      <c r="H21" s="135" t="s">
        <v>659</v>
      </c>
      <c r="I21" s="142" t="s">
        <v>665</v>
      </c>
      <c r="J21" s="221">
        <v>0</v>
      </c>
      <c r="P21" s="137"/>
    </row>
    <row r="22" spans="1:16" ht="47.25" hidden="1" x14ac:dyDescent="0.25">
      <c r="A22" s="134" t="s">
        <v>441</v>
      </c>
      <c r="B22" s="135" t="s">
        <v>392</v>
      </c>
      <c r="C22" s="135" t="s">
        <v>405</v>
      </c>
      <c r="D22" s="135" t="s">
        <v>387</v>
      </c>
      <c r="E22" s="135" t="s">
        <v>387</v>
      </c>
      <c r="F22" s="135" t="s">
        <v>387</v>
      </c>
      <c r="G22" s="135" t="s">
        <v>389</v>
      </c>
      <c r="H22" s="135" t="s">
        <v>42</v>
      </c>
      <c r="I22" s="142" t="s">
        <v>666</v>
      </c>
      <c r="J22" s="221">
        <v>0</v>
      </c>
      <c r="P22" s="137"/>
    </row>
    <row r="23" spans="1:16" ht="63" hidden="1" x14ac:dyDescent="0.25">
      <c r="A23" s="134" t="s">
        <v>441</v>
      </c>
      <c r="B23" s="135" t="s">
        <v>392</v>
      </c>
      <c r="C23" s="135" t="s">
        <v>405</v>
      </c>
      <c r="D23" s="135" t="s">
        <v>392</v>
      </c>
      <c r="E23" s="135" t="s">
        <v>387</v>
      </c>
      <c r="F23" s="138">
        <v>10</v>
      </c>
      <c r="G23" s="135" t="s">
        <v>389</v>
      </c>
      <c r="H23" s="135" t="s">
        <v>191</v>
      </c>
      <c r="I23" s="136" t="s">
        <v>667</v>
      </c>
      <c r="J23" s="221">
        <v>0</v>
      </c>
      <c r="P23" s="137"/>
    </row>
    <row r="24" spans="1:16" ht="42.75" x14ac:dyDescent="0.25">
      <c r="A24" s="131" t="s">
        <v>441</v>
      </c>
      <c r="B24" s="132" t="s">
        <v>392</v>
      </c>
      <c r="C24" s="132" t="s">
        <v>668</v>
      </c>
      <c r="D24" s="132" t="s">
        <v>387</v>
      </c>
      <c r="E24" s="132" t="s">
        <v>387</v>
      </c>
      <c r="F24" s="132" t="s">
        <v>387</v>
      </c>
      <c r="G24" s="132" t="s">
        <v>389</v>
      </c>
      <c r="H24" s="132" t="s">
        <v>386</v>
      </c>
      <c r="I24" s="143" t="s">
        <v>669</v>
      </c>
      <c r="J24" s="223">
        <f>J28+J29</f>
        <v>7662.1700000000128</v>
      </c>
      <c r="P24" s="137"/>
    </row>
    <row r="25" spans="1:16" ht="45" x14ac:dyDescent="0.25">
      <c r="A25" s="144" t="s">
        <v>441</v>
      </c>
      <c r="B25" s="145" t="s">
        <v>392</v>
      </c>
      <c r="C25" s="145" t="s">
        <v>668</v>
      </c>
      <c r="D25" s="145" t="s">
        <v>387</v>
      </c>
      <c r="E25" s="145" t="s">
        <v>387</v>
      </c>
      <c r="F25" s="145" t="s">
        <v>387</v>
      </c>
      <c r="G25" s="145" t="s">
        <v>389</v>
      </c>
      <c r="H25" s="145" t="s">
        <v>314</v>
      </c>
      <c r="I25" s="142" t="s">
        <v>670</v>
      </c>
      <c r="J25" s="221">
        <f>J26</f>
        <v>-173643.37</v>
      </c>
      <c r="P25" s="137"/>
    </row>
    <row r="26" spans="1:16" ht="45" x14ac:dyDescent="0.25">
      <c r="A26" s="144" t="s">
        <v>441</v>
      </c>
      <c r="B26" s="145" t="s">
        <v>392</v>
      </c>
      <c r="C26" s="145" t="s">
        <v>668</v>
      </c>
      <c r="D26" s="145" t="s">
        <v>516</v>
      </c>
      <c r="E26" s="145" t="s">
        <v>387</v>
      </c>
      <c r="F26" s="145" t="s">
        <v>387</v>
      </c>
      <c r="G26" s="145" t="s">
        <v>389</v>
      </c>
      <c r="H26" s="145" t="s">
        <v>314</v>
      </c>
      <c r="I26" s="142" t="s">
        <v>671</v>
      </c>
      <c r="J26" s="221">
        <f>J27</f>
        <v>-173643.37</v>
      </c>
      <c r="P26" s="137"/>
    </row>
    <row r="27" spans="1:16" ht="45" x14ac:dyDescent="0.25">
      <c r="A27" s="144" t="s">
        <v>441</v>
      </c>
      <c r="B27" s="145" t="s">
        <v>392</v>
      </c>
      <c r="C27" s="145" t="s">
        <v>668</v>
      </c>
      <c r="D27" s="145" t="s">
        <v>516</v>
      </c>
      <c r="E27" s="145" t="s">
        <v>392</v>
      </c>
      <c r="F27" s="145" t="s">
        <v>387</v>
      </c>
      <c r="G27" s="145" t="s">
        <v>389</v>
      </c>
      <c r="H27" s="145" t="s">
        <v>672</v>
      </c>
      <c r="I27" s="142" t="s">
        <v>673</v>
      </c>
      <c r="J27" s="221">
        <f>J28</f>
        <v>-173643.37</v>
      </c>
      <c r="L27" s="146"/>
      <c r="P27" s="137"/>
    </row>
    <row r="28" spans="1:16" ht="45" x14ac:dyDescent="0.25">
      <c r="A28" s="144" t="s">
        <v>441</v>
      </c>
      <c r="B28" s="145" t="s">
        <v>392</v>
      </c>
      <c r="C28" s="145" t="s">
        <v>668</v>
      </c>
      <c r="D28" s="145" t="s">
        <v>516</v>
      </c>
      <c r="E28" s="145" t="s">
        <v>392</v>
      </c>
      <c r="F28" s="147" t="s">
        <v>421</v>
      </c>
      <c r="G28" s="145" t="s">
        <v>389</v>
      </c>
      <c r="H28" s="145" t="s">
        <v>672</v>
      </c>
      <c r="I28" s="142" t="s">
        <v>674</v>
      </c>
      <c r="J28" s="221">
        <f>-153643.37-20000</f>
        <v>-173643.37</v>
      </c>
      <c r="P28" s="137"/>
    </row>
    <row r="29" spans="1:16" ht="45" x14ac:dyDescent="0.25">
      <c r="A29" s="144" t="s">
        <v>441</v>
      </c>
      <c r="B29" s="145" t="s">
        <v>392</v>
      </c>
      <c r="C29" s="145" t="s">
        <v>668</v>
      </c>
      <c r="D29" s="145" t="s">
        <v>387</v>
      </c>
      <c r="E29" s="145" t="s">
        <v>387</v>
      </c>
      <c r="F29" s="145" t="s">
        <v>387</v>
      </c>
      <c r="G29" s="145" t="s">
        <v>389</v>
      </c>
      <c r="H29" s="145" t="s">
        <v>56</v>
      </c>
      <c r="I29" s="142" t="s">
        <v>675</v>
      </c>
      <c r="J29" s="221">
        <f>J30</f>
        <v>181305.54</v>
      </c>
      <c r="P29" s="137"/>
    </row>
    <row r="30" spans="1:16" ht="45" x14ac:dyDescent="0.25">
      <c r="A30" s="144" t="s">
        <v>441</v>
      </c>
      <c r="B30" s="145" t="s">
        <v>392</v>
      </c>
      <c r="C30" s="145" t="s">
        <v>668</v>
      </c>
      <c r="D30" s="145" t="s">
        <v>516</v>
      </c>
      <c r="E30" s="145" t="s">
        <v>387</v>
      </c>
      <c r="F30" s="145" t="s">
        <v>387</v>
      </c>
      <c r="G30" s="145" t="s">
        <v>389</v>
      </c>
      <c r="H30" s="145" t="s">
        <v>56</v>
      </c>
      <c r="I30" s="142" t="s">
        <v>676</v>
      </c>
      <c r="J30" s="221">
        <f>J31</f>
        <v>181305.54</v>
      </c>
      <c r="P30" s="137"/>
    </row>
    <row r="31" spans="1:16" ht="45" x14ac:dyDescent="0.25">
      <c r="A31" s="144" t="s">
        <v>441</v>
      </c>
      <c r="B31" s="145" t="s">
        <v>392</v>
      </c>
      <c r="C31" s="145" t="s">
        <v>668</v>
      </c>
      <c r="D31" s="145" t="s">
        <v>516</v>
      </c>
      <c r="E31" s="145" t="s">
        <v>392</v>
      </c>
      <c r="F31" s="145" t="s">
        <v>387</v>
      </c>
      <c r="G31" s="145" t="s">
        <v>389</v>
      </c>
      <c r="H31" s="145" t="s">
        <v>54</v>
      </c>
      <c r="I31" s="142" t="s">
        <v>677</v>
      </c>
      <c r="J31" s="221">
        <f>J32</f>
        <v>181305.54</v>
      </c>
      <c r="L31" s="53"/>
      <c r="P31" s="137"/>
    </row>
    <row r="32" spans="1:16" ht="45" x14ac:dyDescent="0.25">
      <c r="A32" s="144" t="s">
        <v>441</v>
      </c>
      <c r="B32" s="145" t="s">
        <v>392</v>
      </c>
      <c r="C32" s="145" t="s">
        <v>668</v>
      </c>
      <c r="D32" s="145" t="s">
        <v>516</v>
      </c>
      <c r="E32" s="145" t="s">
        <v>392</v>
      </c>
      <c r="F32" s="147" t="s">
        <v>421</v>
      </c>
      <c r="G32" s="145" t="s">
        <v>389</v>
      </c>
      <c r="H32" s="145" t="s">
        <v>54</v>
      </c>
      <c r="I32" s="142" t="s">
        <v>678</v>
      </c>
      <c r="J32" s="221">
        <f>161305.54+20000</f>
        <v>181305.54</v>
      </c>
      <c r="P32" s="137"/>
    </row>
    <row r="33" spans="1:22" ht="42.75" hidden="1" x14ac:dyDescent="0.25">
      <c r="A33" s="131" t="s">
        <v>441</v>
      </c>
      <c r="B33" s="132" t="s">
        <v>392</v>
      </c>
      <c r="C33" s="132" t="s">
        <v>416</v>
      </c>
      <c r="D33" s="132" t="s">
        <v>387</v>
      </c>
      <c r="E33" s="132" t="s">
        <v>387</v>
      </c>
      <c r="F33" s="132" t="s">
        <v>387</v>
      </c>
      <c r="G33" s="132" t="s">
        <v>389</v>
      </c>
      <c r="H33" s="132" t="s">
        <v>386</v>
      </c>
      <c r="I33" s="143" t="s">
        <v>679</v>
      </c>
      <c r="J33" s="139">
        <f>J34</f>
        <v>0</v>
      </c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</row>
    <row r="34" spans="1:22" ht="42.75" hidden="1" x14ac:dyDescent="0.25">
      <c r="A34" s="131" t="s">
        <v>441</v>
      </c>
      <c r="B34" s="132" t="s">
        <v>392</v>
      </c>
      <c r="C34" s="132" t="s">
        <v>416</v>
      </c>
      <c r="D34" s="132" t="s">
        <v>680</v>
      </c>
      <c r="E34" s="132" t="s">
        <v>387</v>
      </c>
      <c r="F34" s="132" t="s">
        <v>387</v>
      </c>
      <c r="G34" s="132" t="s">
        <v>389</v>
      </c>
      <c r="H34" s="132" t="s">
        <v>386</v>
      </c>
      <c r="I34" s="143" t="s">
        <v>681</v>
      </c>
      <c r="J34" s="139">
        <f>J36</f>
        <v>0</v>
      </c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</row>
    <row r="35" spans="1:22" ht="110.25" hidden="1" x14ac:dyDescent="0.25">
      <c r="A35" s="144" t="s">
        <v>441</v>
      </c>
      <c r="B35" s="145" t="s">
        <v>392</v>
      </c>
      <c r="C35" s="145" t="s">
        <v>416</v>
      </c>
      <c r="D35" s="145" t="s">
        <v>680</v>
      </c>
      <c r="E35" s="145" t="s">
        <v>387</v>
      </c>
      <c r="F35" s="145" t="s">
        <v>387</v>
      </c>
      <c r="G35" s="145" t="s">
        <v>389</v>
      </c>
      <c r="H35" s="145" t="s">
        <v>42</v>
      </c>
      <c r="I35" s="142" t="s">
        <v>682</v>
      </c>
      <c r="J35" s="139"/>
      <c r="P35" s="149"/>
    </row>
    <row r="36" spans="1:22" ht="94.5" hidden="1" x14ac:dyDescent="0.25">
      <c r="A36" s="144" t="s">
        <v>441</v>
      </c>
      <c r="B36" s="145" t="s">
        <v>392</v>
      </c>
      <c r="C36" s="145" t="s">
        <v>416</v>
      </c>
      <c r="D36" s="145" t="s">
        <v>680</v>
      </c>
      <c r="E36" s="145" t="s">
        <v>387</v>
      </c>
      <c r="F36" s="145" t="s">
        <v>488</v>
      </c>
      <c r="G36" s="145" t="s">
        <v>389</v>
      </c>
      <c r="H36" s="145" t="s">
        <v>191</v>
      </c>
      <c r="I36" s="142" t="s">
        <v>683</v>
      </c>
      <c r="J36" s="139">
        <v>0</v>
      </c>
      <c r="P36" s="149"/>
    </row>
    <row r="37" spans="1:22" x14ac:dyDescent="0.25">
      <c r="A37" s="150" t="s">
        <v>591</v>
      </c>
      <c r="B37" s="151"/>
      <c r="C37" s="151"/>
      <c r="D37" s="151"/>
      <c r="E37" s="151"/>
      <c r="F37" s="151"/>
      <c r="G37" s="151"/>
      <c r="H37" s="151"/>
      <c r="I37" s="152"/>
      <c r="J37" s="153">
        <v>0</v>
      </c>
      <c r="P37" s="149"/>
    </row>
    <row r="38" spans="1:22" x14ac:dyDescent="0.2">
      <c r="A38" s="511"/>
      <c r="B38" s="511"/>
      <c r="C38" s="511"/>
      <c r="D38" s="511"/>
      <c r="E38" s="511"/>
      <c r="F38" s="511"/>
      <c r="G38" s="511"/>
      <c r="H38" s="511"/>
      <c r="I38" s="511"/>
      <c r="J38" s="154"/>
      <c r="P38" s="149"/>
    </row>
    <row r="39" spans="1:22" x14ac:dyDescent="0.2">
      <c r="A39" s="511"/>
      <c r="B39" s="511"/>
      <c r="C39" s="511"/>
      <c r="D39" s="511"/>
      <c r="E39" s="511"/>
      <c r="F39" s="511"/>
      <c r="G39" s="511"/>
      <c r="H39" s="511"/>
      <c r="I39" s="511"/>
      <c r="J39" s="511"/>
      <c r="P39" s="149"/>
    </row>
    <row r="40" spans="1:22" x14ac:dyDescent="0.25">
      <c r="P40" s="149"/>
    </row>
    <row r="41" spans="1:22" x14ac:dyDescent="0.25">
      <c r="P41" s="149"/>
    </row>
    <row r="42" spans="1:22" x14ac:dyDescent="0.25">
      <c r="P42" s="149"/>
    </row>
    <row r="43" spans="1:22" x14ac:dyDescent="0.25">
      <c r="P43" s="149"/>
    </row>
    <row r="44" spans="1:22" x14ac:dyDescent="0.25">
      <c r="P44" s="149"/>
    </row>
    <row r="45" spans="1:22" ht="11.25" x14ac:dyDescent="0.2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P45" s="149"/>
    </row>
    <row r="46" spans="1:22" ht="11.25" x14ac:dyDescent="0.2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P46" s="149"/>
    </row>
    <row r="47" spans="1:22" ht="11.25" x14ac:dyDescent="0.2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P47" s="149"/>
    </row>
    <row r="48" spans="1:22" ht="11.25" x14ac:dyDescent="0.2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P48" s="149"/>
    </row>
    <row r="49" spans="1:16" ht="11.25" x14ac:dyDescent="0.2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P49" s="149"/>
    </row>
  </sheetData>
  <mergeCells count="12">
    <mergeCell ref="A38:I38"/>
    <mergeCell ref="A39:J39"/>
    <mergeCell ref="I5:V5"/>
    <mergeCell ref="A6:J6"/>
    <mergeCell ref="A7:J7"/>
    <mergeCell ref="I8:J8"/>
    <mergeCell ref="B9:H9"/>
    <mergeCell ref="I9:I10"/>
    <mergeCell ref="J9:J10"/>
    <mergeCell ref="I4:J4"/>
    <mergeCell ref="I2:J2"/>
    <mergeCell ref="I3:J3"/>
  </mergeCells>
  <pageMargins left="0.7" right="0.7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K6" sqref="K6"/>
    </sheetView>
  </sheetViews>
  <sheetFormatPr defaultColWidth="9.28515625" defaultRowHeight="11.25" x14ac:dyDescent="0.2"/>
  <cols>
    <col min="1" max="1" width="12.42578125" style="119" customWidth="1"/>
    <col min="2" max="2" width="5.28515625" style="119" customWidth="1"/>
    <col min="3" max="3" width="5.42578125" style="119" customWidth="1"/>
    <col min="4" max="4" width="5" style="119" customWidth="1"/>
    <col min="5" max="5" width="5.140625" style="119" customWidth="1"/>
    <col min="6" max="6" width="4.42578125" style="119" customWidth="1"/>
    <col min="7" max="8" width="7.42578125" style="119" customWidth="1"/>
    <col min="9" max="9" width="61.140625" style="327" customWidth="1"/>
    <col min="10" max="16384" width="9.28515625" style="120"/>
  </cols>
  <sheetData>
    <row r="1" spans="1:9" ht="12.75" x14ac:dyDescent="0.2">
      <c r="I1" s="302" t="s">
        <v>704</v>
      </c>
    </row>
    <row r="2" spans="1:9" ht="24" customHeight="1" x14ac:dyDescent="0.2">
      <c r="G2" s="524" t="s">
        <v>840</v>
      </c>
      <c r="H2" s="524"/>
      <c r="I2" s="524"/>
    </row>
    <row r="3" spans="1:9" ht="6" customHeight="1" x14ac:dyDescent="0.2">
      <c r="I3" s="302"/>
    </row>
    <row r="4" spans="1:9" s="58" customFormat="1" ht="8.25" customHeight="1" x14ac:dyDescent="0.2">
      <c r="A4" s="512" t="s">
        <v>839</v>
      </c>
      <c r="B4" s="525"/>
      <c r="C4" s="525"/>
      <c r="D4" s="525"/>
      <c r="E4" s="525"/>
      <c r="F4" s="525"/>
      <c r="G4" s="525"/>
      <c r="H4" s="525"/>
      <c r="I4" s="525"/>
    </row>
    <row r="6" spans="1:9" ht="37.9" customHeight="1" x14ac:dyDescent="0.2">
      <c r="A6" s="514" t="s">
        <v>796</v>
      </c>
      <c r="B6" s="514"/>
      <c r="C6" s="514"/>
      <c r="D6" s="514"/>
      <c r="E6" s="514"/>
      <c r="F6" s="514"/>
      <c r="G6" s="514"/>
      <c r="H6" s="514"/>
      <c r="I6" s="514"/>
    </row>
    <row r="7" spans="1:9" s="119" customFormat="1" ht="13.15" customHeight="1" x14ac:dyDescent="0.25">
      <c r="A7" s="526" t="s">
        <v>732</v>
      </c>
      <c r="B7" s="528" t="s">
        <v>797</v>
      </c>
      <c r="C7" s="529"/>
      <c r="D7" s="529"/>
      <c r="E7" s="529"/>
      <c r="F7" s="529"/>
      <c r="G7" s="529"/>
      <c r="H7" s="530"/>
      <c r="I7" s="534" t="s">
        <v>597</v>
      </c>
    </row>
    <row r="8" spans="1:9" x14ac:dyDescent="0.2">
      <c r="A8" s="527"/>
      <c r="B8" s="531"/>
      <c r="C8" s="532"/>
      <c r="D8" s="532"/>
      <c r="E8" s="532"/>
      <c r="F8" s="532"/>
      <c r="G8" s="532"/>
      <c r="H8" s="533"/>
      <c r="I8" s="535"/>
    </row>
    <row r="9" spans="1:9" ht="25.15" customHeight="1" x14ac:dyDescent="0.2">
      <c r="A9" s="130" t="s">
        <v>441</v>
      </c>
      <c r="B9" s="522"/>
      <c r="C9" s="523"/>
      <c r="D9" s="523"/>
      <c r="E9" s="523"/>
      <c r="F9" s="523"/>
      <c r="G9" s="523"/>
      <c r="H9" s="523"/>
      <c r="I9" s="73" t="s">
        <v>798</v>
      </c>
    </row>
    <row r="10" spans="1:9" ht="15.75" x14ac:dyDescent="0.2">
      <c r="A10" s="130" t="s">
        <v>441</v>
      </c>
      <c r="B10" s="132" t="s">
        <v>392</v>
      </c>
      <c r="C10" s="384" t="s">
        <v>516</v>
      </c>
      <c r="D10" s="132" t="s">
        <v>387</v>
      </c>
      <c r="E10" s="132" t="s">
        <v>387</v>
      </c>
      <c r="F10" s="132" t="s">
        <v>387</v>
      </c>
      <c r="G10" s="132" t="s">
        <v>389</v>
      </c>
      <c r="H10" s="132" t="s">
        <v>386</v>
      </c>
      <c r="I10" s="385" t="s">
        <v>657</v>
      </c>
    </row>
    <row r="11" spans="1:9" ht="25.5" x14ac:dyDescent="0.2">
      <c r="A11" s="134" t="s">
        <v>441</v>
      </c>
      <c r="B11" s="145" t="s">
        <v>392</v>
      </c>
      <c r="C11" s="386" t="s">
        <v>516</v>
      </c>
      <c r="D11" s="135" t="s">
        <v>387</v>
      </c>
      <c r="E11" s="135" t="s">
        <v>387</v>
      </c>
      <c r="F11" s="135" t="s">
        <v>387</v>
      </c>
      <c r="G11" s="135" t="s">
        <v>389</v>
      </c>
      <c r="H11" s="135" t="s">
        <v>12</v>
      </c>
      <c r="I11" s="387" t="s">
        <v>658</v>
      </c>
    </row>
    <row r="12" spans="1:9" ht="25.5" x14ac:dyDescent="0.2">
      <c r="A12" s="134" t="s">
        <v>441</v>
      </c>
      <c r="B12" s="145" t="s">
        <v>392</v>
      </c>
      <c r="C12" s="386" t="s">
        <v>516</v>
      </c>
      <c r="D12" s="135" t="s">
        <v>387</v>
      </c>
      <c r="E12" s="135" t="s">
        <v>387</v>
      </c>
      <c r="F12" s="138" t="s">
        <v>421</v>
      </c>
      <c r="G12" s="135" t="s">
        <v>389</v>
      </c>
      <c r="H12" s="135" t="s">
        <v>659</v>
      </c>
      <c r="I12" s="387" t="s">
        <v>660</v>
      </c>
    </row>
    <row r="13" spans="1:9" ht="25.5" x14ac:dyDescent="0.2">
      <c r="A13" s="134" t="s">
        <v>441</v>
      </c>
      <c r="B13" s="145" t="s">
        <v>392</v>
      </c>
      <c r="C13" s="386" t="s">
        <v>516</v>
      </c>
      <c r="D13" s="135" t="s">
        <v>387</v>
      </c>
      <c r="E13" s="135" t="s">
        <v>387</v>
      </c>
      <c r="F13" s="135" t="s">
        <v>387</v>
      </c>
      <c r="G13" s="135" t="s">
        <v>389</v>
      </c>
      <c r="H13" s="135" t="s">
        <v>42</v>
      </c>
      <c r="I13" s="387" t="s">
        <v>661</v>
      </c>
    </row>
    <row r="14" spans="1:9" ht="25.5" x14ac:dyDescent="0.2">
      <c r="A14" s="134" t="s">
        <v>441</v>
      </c>
      <c r="B14" s="145" t="s">
        <v>392</v>
      </c>
      <c r="C14" s="386" t="s">
        <v>516</v>
      </c>
      <c r="D14" s="135" t="s">
        <v>387</v>
      </c>
      <c r="E14" s="135" t="s">
        <v>387</v>
      </c>
      <c r="F14" s="138" t="s">
        <v>421</v>
      </c>
      <c r="G14" s="135" t="s">
        <v>389</v>
      </c>
      <c r="H14" s="135" t="s">
        <v>191</v>
      </c>
      <c r="I14" s="387" t="s">
        <v>799</v>
      </c>
    </row>
    <row r="15" spans="1:9" ht="25.5" x14ac:dyDescent="0.2">
      <c r="A15" s="131" t="s">
        <v>441</v>
      </c>
      <c r="B15" s="132" t="s">
        <v>392</v>
      </c>
      <c r="C15" s="132" t="s">
        <v>405</v>
      </c>
      <c r="D15" s="132" t="s">
        <v>387</v>
      </c>
      <c r="E15" s="132" t="s">
        <v>387</v>
      </c>
      <c r="F15" s="132" t="s">
        <v>387</v>
      </c>
      <c r="G15" s="132" t="s">
        <v>389</v>
      </c>
      <c r="H15" s="132" t="s">
        <v>386</v>
      </c>
      <c r="I15" s="385" t="s">
        <v>663</v>
      </c>
    </row>
    <row r="16" spans="1:9" ht="25.5" hidden="1" x14ac:dyDescent="0.2">
      <c r="A16" s="134" t="s">
        <v>441</v>
      </c>
      <c r="B16" s="135" t="s">
        <v>392</v>
      </c>
      <c r="C16" s="135" t="s">
        <v>405</v>
      </c>
      <c r="D16" s="135" t="s">
        <v>387</v>
      </c>
      <c r="E16" s="135" t="s">
        <v>387</v>
      </c>
      <c r="F16" s="135" t="s">
        <v>387</v>
      </c>
      <c r="G16" s="135" t="s">
        <v>389</v>
      </c>
      <c r="H16" s="135" t="s">
        <v>12</v>
      </c>
      <c r="I16" s="387" t="s">
        <v>664</v>
      </c>
    </row>
    <row r="17" spans="1:10" ht="38.25" x14ac:dyDescent="0.2">
      <c r="A17" s="134" t="s">
        <v>441</v>
      </c>
      <c r="B17" s="135" t="s">
        <v>392</v>
      </c>
      <c r="C17" s="135" t="s">
        <v>405</v>
      </c>
      <c r="D17" s="135" t="s">
        <v>392</v>
      </c>
      <c r="E17" s="135" t="s">
        <v>387</v>
      </c>
      <c r="F17" s="138" t="s">
        <v>421</v>
      </c>
      <c r="G17" s="135" t="s">
        <v>389</v>
      </c>
      <c r="H17" s="135" t="s">
        <v>659</v>
      </c>
      <c r="I17" s="388" t="s">
        <v>800</v>
      </c>
    </row>
    <row r="18" spans="1:10" ht="25.5" hidden="1" x14ac:dyDescent="0.2">
      <c r="A18" s="134" t="s">
        <v>441</v>
      </c>
      <c r="B18" s="135" t="s">
        <v>392</v>
      </c>
      <c r="C18" s="135" t="s">
        <v>405</v>
      </c>
      <c r="D18" s="135" t="s">
        <v>387</v>
      </c>
      <c r="E18" s="135" t="s">
        <v>387</v>
      </c>
      <c r="F18" s="135" t="s">
        <v>387</v>
      </c>
      <c r="G18" s="135" t="s">
        <v>389</v>
      </c>
      <c r="H18" s="135" t="s">
        <v>42</v>
      </c>
      <c r="I18" s="388" t="s">
        <v>801</v>
      </c>
    </row>
    <row r="19" spans="1:10" ht="38.25" x14ac:dyDescent="0.2">
      <c r="A19" s="134" t="s">
        <v>441</v>
      </c>
      <c r="B19" s="135" t="s">
        <v>392</v>
      </c>
      <c r="C19" s="135" t="s">
        <v>405</v>
      </c>
      <c r="D19" s="135" t="s">
        <v>392</v>
      </c>
      <c r="E19" s="135" t="s">
        <v>387</v>
      </c>
      <c r="F19" s="138" t="s">
        <v>421</v>
      </c>
      <c r="G19" s="135" t="s">
        <v>389</v>
      </c>
      <c r="H19" s="135" t="s">
        <v>191</v>
      </c>
      <c r="I19" s="387" t="s">
        <v>802</v>
      </c>
    </row>
    <row r="20" spans="1:10" ht="14.25" x14ac:dyDescent="0.2">
      <c r="A20" s="131" t="s">
        <v>441</v>
      </c>
      <c r="B20" s="132" t="s">
        <v>392</v>
      </c>
      <c r="C20" s="132" t="s">
        <v>668</v>
      </c>
      <c r="D20" s="132" t="s">
        <v>387</v>
      </c>
      <c r="E20" s="132" t="s">
        <v>387</v>
      </c>
      <c r="F20" s="132" t="s">
        <v>387</v>
      </c>
      <c r="G20" s="132" t="s">
        <v>389</v>
      </c>
      <c r="H20" s="132" t="s">
        <v>386</v>
      </c>
      <c r="I20" s="389" t="s">
        <v>803</v>
      </c>
    </row>
    <row r="21" spans="1:10" ht="15" hidden="1" x14ac:dyDescent="0.2">
      <c r="A21" s="144" t="s">
        <v>441</v>
      </c>
      <c r="B21" s="145" t="s">
        <v>392</v>
      </c>
      <c r="C21" s="145" t="s">
        <v>668</v>
      </c>
      <c r="D21" s="145" t="s">
        <v>387</v>
      </c>
      <c r="E21" s="145" t="s">
        <v>387</v>
      </c>
      <c r="F21" s="145" t="s">
        <v>387</v>
      </c>
      <c r="G21" s="145" t="s">
        <v>389</v>
      </c>
      <c r="H21" s="145" t="s">
        <v>314</v>
      </c>
      <c r="I21" s="388" t="s">
        <v>670</v>
      </c>
    </row>
    <row r="22" spans="1:10" ht="15" hidden="1" x14ac:dyDescent="0.2">
      <c r="A22" s="144" t="s">
        <v>441</v>
      </c>
      <c r="B22" s="145" t="s">
        <v>392</v>
      </c>
      <c r="C22" s="145" t="s">
        <v>668</v>
      </c>
      <c r="D22" s="145" t="s">
        <v>516</v>
      </c>
      <c r="E22" s="145" t="s">
        <v>387</v>
      </c>
      <c r="F22" s="145" t="s">
        <v>387</v>
      </c>
      <c r="G22" s="145" t="s">
        <v>389</v>
      </c>
      <c r="H22" s="145" t="s">
        <v>314</v>
      </c>
      <c r="I22" s="388" t="s">
        <v>671</v>
      </c>
    </row>
    <row r="23" spans="1:10" ht="15" hidden="1" x14ac:dyDescent="0.2">
      <c r="A23" s="144" t="s">
        <v>441</v>
      </c>
      <c r="B23" s="145" t="s">
        <v>392</v>
      </c>
      <c r="C23" s="145" t="s">
        <v>668</v>
      </c>
      <c r="D23" s="145" t="s">
        <v>516</v>
      </c>
      <c r="E23" s="145" t="s">
        <v>392</v>
      </c>
      <c r="F23" s="145" t="s">
        <v>387</v>
      </c>
      <c r="G23" s="145" t="s">
        <v>389</v>
      </c>
      <c r="H23" s="145" t="s">
        <v>672</v>
      </c>
      <c r="I23" s="388" t="s">
        <v>673</v>
      </c>
    </row>
    <row r="24" spans="1:10" ht="25.5" x14ac:dyDescent="0.2">
      <c r="A24" s="144" t="s">
        <v>441</v>
      </c>
      <c r="B24" s="145" t="s">
        <v>392</v>
      </c>
      <c r="C24" s="145" t="s">
        <v>668</v>
      </c>
      <c r="D24" s="145" t="s">
        <v>516</v>
      </c>
      <c r="E24" s="145" t="s">
        <v>392</v>
      </c>
      <c r="F24" s="147" t="s">
        <v>421</v>
      </c>
      <c r="G24" s="145" t="s">
        <v>389</v>
      </c>
      <c r="H24" s="145" t="s">
        <v>672</v>
      </c>
      <c r="I24" s="388" t="s">
        <v>804</v>
      </c>
    </row>
    <row r="25" spans="1:10" ht="15" hidden="1" x14ac:dyDescent="0.2">
      <c r="A25" s="144" t="s">
        <v>441</v>
      </c>
      <c r="B25" s="145" t="s">
        <v>392</v>
      </c>
      <c r="C25" s="145" t="s">
        <v>668</v>
      </c>
      <c r="D25" s="145" t="s">
        <v>387</v>
      </c>
      <c r="E25" s="145" t="s">
        <v>387</v>
      </c>
      <c r="F25" s="145" t="s">
        <v>387</v>
      </c>
      <c r="G25" s="145" t="s">
        <v>389</v>
      </c>
      <c r="H25" s="145" t="s">
        <v>56</v>
      </c>
      <c r="I25" s="388" t="s">
        <v>675</v>
      </c>
    </row>
    <row r="26" spans="1:10" ht="15" hidden="1" x14ac:dyDescent="0.2">
      <c r="A26" s="144" t="s">
        <v>441</v>
      </c>
      <c r="B26" s="145" t="s">
        <v>392</v>
      </c>
      <c r="C26" s="145" t="s">
        <v>668</v>
      </c>
      <c r="D26" s="145" t="s">
        <v>516</v>
      </c>
      <c r="E26" s="145" t="s">
        <v>387</v>
      </c>
      <c r="F26" s="145" t="s">
        <v>387</v>
      </c>
      <c r="G26" s="145" t="s">
        <v>389</v>
      </c>
      <c r="H26" s="145" t="s">
        <v>56</v>
      </c>
      <c r="I26" s="388" t="s">
        <v>676</v>
      </c>
    </row>
    <row r="27" spans="1:10" ht="15" hidden="1" x14ac:dyDescent="0.2">
      <c r="A27" s="144" t="s">
        <v>441</v>
      </c>
      <c r="B27" s="145" t="s">
        <v>392</v>
      </c>
      <c r="C27" s="145" t="s">
        <v>668</v>
      </c>
      <c r="D27" s="145" t="s">
        <v>516</v>
      </c>
      <c r="E27" s="145" t="s">
        <v>392</v>
      </c>
      <c r="F27" s="145" t="s">
        <v>387</v>
      </c>
      <c r="G27" s="145" t="s">
        <v>389</v>
      </c>
      <c r="H27" s="145" t="s">
        <v>54</v>
      </c>
      <c r="I27" s="388" t="s">
        <v>677</v>
      </c>
    </row>
    <row r="28" spans="1:10" ht="25.5" x14ac:dyDescent="0.2">
      <c r="A28" s="144" t="s">
        <v>441</v>
      </c>
      <c r="B28" s="145" t="s">
        <v>392</v>
      </c>
      <c r="C28" s="145" t="s">
        <v>668</v>
      </c>
      <c r="D28" s="145" t="s">
        <v>516</v>
      </c>
      <c r="E28" s="145" t="s">
        <v>392</v>
      </c>
      <c r="F28" s="147" t="s">
        <v>421</v>
      </c>
      <c r="G28" s="145" t="s">
        <v>389</v>
      </c>
      <c r="H28" s="145" t="s">
        <v>54</v>
      </c>
      <c r="I28" s="388" t="s">
        <v>805</v>
      </c>
    </row>
    <row r="29" spans="1:10" ht="14.25" x14ac:dyDescent="0.2">
      <c r="A29" s="131" t="s">
        <v>441</v>
      </c>
      <c r="B29" s="132" t="s">
        <v>392</v>
      </c>
      <c r="C29" s="132" t="s">
        <v>416</v>
      </c>
      <c r="D29" s="132" t="s">
        <v>387</v>
      </c>
      <c r="E29" s="132" t="s">
        <v>387</v>
      </c>
      <c r="F29" s="132" t="s">
        <v>387</v>
      </c>
      <c r="G29" s="132" t="s">
        <v>389</v>
      </c>
      <c r="H29" s="132" t="s">
        <v>386</v>
      </c>
      <c r="I29" s="389" t="s">
        <v>679</v>
      </c>
    </row>
    <row r="30" spans="1:10" ht="30.75" customHeight="1" x14ac:dyDescent="0.2">
      <c r="A30" s="131" t="s">
        <v>441</v>
      </c>
      <c r="B30" s="132" t="s">
        <v>392</v>
      </c>
      <c r="C30" s="132" t="s">
        <v>416</v>
      </c>
      <c r="D30" s="132" t="s">
        <v>680</v>
      </c>
      <c r="E30" s="132" t="s">
        <v>387</v>
      </c>
      <c r="F30" s="132" t="s">
        <v>387</v>
      </c>
      <c r="G30" s="132" t="s">
        <v>389</v>
      </c>
      <c r="H30" s="132" t="s">
        <v>386</v>
      </c>
      <c r="I30" s="389" t="s">
        <v>806</v>
      </c>
      <c r="J30" s="148"/>
    </row>
    <row r="31" spans="1:10" ht="93.75" hidden="1" customHeight="1" x14ac:dyDescent="0.2">
      <c r="A31" s="144" t="s">
        <v>441</v>
      </c>
      <c r="B31" s="145" t="s">
        <v>392</v>
      </c>
      <c r="C31" s="145" t="s">
        <v>416</v>
      </c>
      <c r="D31" s="145" t="s">
        <v>680</v>
      </c>
      <c r="E31" s="145" t="s">
        <v>387</v>
      </c>
      <c r="F31" s="145" t="s">
        <v>387</v>
      </c>
      <c r="G31" s="145" t="s">
        <v>389</v>
      </c>
      <c r="H31" s="145" t="s">
        <v>42</v>
      </c>
      <c r="I31" s="388" t="s">
        <v>682</v>
      </c>
      <c r="J31" s="148"/>
    </row>
    <row r="32" spans="1:10" ht="63.75" x14ac:dyDescent="0.2">
      <c r="A32" s="144" t="s">
        <v>441</v>
      </c>
      <c r="B32" s="145" t="s">
        <v>392</v>
      </c>
      <c r="C32" s="145" t="s">
        <v>416</v>
      </c>
      <c r="D32" s="145" t="s">
        <v>680</v>
      </c>
      <c r="E32" s="145" t="s">
        <v>392</v>
      </c>
      <c r="F32" s="145" t="s">
        <v>421</v>
      </c>
      <c r="G32" s="145" t="s">
        <v>389</v>
      </c>
      <c r="H32" s="145" t="s">
        <v>191</v>
      </c>
      <c r="I32" s="387" t="s">
        <v>807</v>
      </c>
    </row>
    <row r="33" s="120" customFormat="1" x14ac:dyDescent="0.2"/>
  </sheetData>
  <mergeCells count="7">
    <mergeCell ref="B9:H9"/>
    <mergeCell ref="G2:I2"/>
    <mergeCell ref="A4:I4"/>
    <mergeCell ref="A6:I6"/>
    <mergeCell ref="A7:A8"/>
    <mergeCell ref="B7:H8"/>
    <mergeCell ref="I7:I8"/>
  </mergeCells>
  <pageMargins left="0.7" right="0.7" top="0.75" bottom="0.75" header="0.3" footer="0.3"/>
  <pageSetup paperSize="9" scale="71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73"/>
  <sheetViews>
    <sheetView zoomScaleNormal="100" workbookViewId="0">
      <selection activeCell="Q42" sqref="Q42"/>
    </sheetView>
  </sheetViews>
  <sheetFormatPr defaultColWidth="9.140625" defaultRowHeight="12.75" x14ac:dyDescent="0.2"/>
  <cols>
    <col min="1" max="1" width="1.42578125" style="1" customWidth="1"/>
    <col min="2" max="10" width="0" style="1" hidden="1" customWidth="1"/>
    <col min="11" max="11" width="61.42578125" style="1" customWidth="1"/>
    <col min="12" max="12" width="14.28515625" style="1" customWidth="1"/>
    <col min="13" max="13" width="10" style="1" customWidth="1"/>
    <col min="14" max="14" width="16.85546875" style="1" customWidth="1"/>
    <col min="15" max="15" width="1.7109375" style="1" customWidth="1"/>
    <col min="16" max="16" width="11.7109375" style="1" customWidth="1"/>
    <col min="17" max="18" width="9.140625" style="1" customWidth="1"/>
    <col min="19" max="19" width="17.140625" style="1" customWidth="1"/>
    <col min="20" max="256" width="9.140625" style="1" customWidth="1"/>
    <col min="257" max="16384" width="9.140625" style="1"/>
  </cols>
  <sheetData>
    <row r="2" spans="1:15" x14ac:dyDescent="0.2">
      <c r="K2" s="503"/>
      <c r="L2" s="503"/>
      <c r="M2" s="503"/>
      <c r="N2" s="503"/>
      <c r="O2" s="503"/>
    </row>
    <row r="3" spans="1:15" x14ac:dyDescent="0.2">
      <c r="K3" s="503"/>
      <c r="L3" s="503"/>
      <c r="M3" s="503"/>
      <c r="N3" s="503"/>
      <c r="O3" s="503"/>
    </row>
    <row r="4" spans="1:15" x14ac:dyDescent="0.2">
      <c r="K4" s="503"/>
      <c r="L4" s="503"/>
      <c r="M4" s="503"/>
      <c r="N4" s="503"/>
      <c r="O4" s="503"/>
    </row>
    <row r="5" spans="1:15" x14ac:dyDescent="0.2">
      <c r="K5" s="503" t="s">
        <v>594</v>
      </c>
      <c r="L5" s="503"/>
      <c r="M5" s="503"/>
      <c r="N5" s="503"/>
      <c r="O5" s="503"/>
    </row>
    <row r="6" spans="1:15" x14ac:dyDescent="0.2">
      <c r="K6" s="447" t="s">
        <v>728</v>
      </c>
      <c r="L6" s="447"/>
      <c r="M6" s="447"/>
      <c r="N6" s="447"/>
      <c r="O6" s="447"/>
    </row>
    <row r="7" spans="1:15" x14ac:dyDescent="0.2">
      <c r="K7" s="447" t="s">
        <v>727</v>
      </c>
      <c r="L7" s="447"/>
      <c r="M7" s="447"/>
      <c r="N7" s="447"/>
      <c r="O7" s="447"/>
    </row>
    <row r="8" spans="1:15" x14ac:dyDescent="0.2">
      <c r="A8" s="36" t="s">
        <v>365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 t="s">
        <v>595</v>
      </c>
      <c r="O8" s="11"/>
    </row>
    <row r="9" spans="1:15" x14ac:dyDescent="0.2">
      <c r="A9" s="36" t="s">
        <v>375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  <c r="O9" s="2"/>
    </row>
    <row r="10" spans="1:15" x14ac:dyDescent="0.2">
      <c r="A10" s="36"/>
      <c r="B10" s="14"/>
      <c r="C10" s="14"/>
      <c r="D10" s="14"/>
      <c r="E10" s="14"/>
      <c r="F10" s="14"/>
      <c r="G10" s="14"/>
      <c r="H10" s="14"/>
      <c r="I10" s="14"/>
      <c r="J10" s="14"/>
      <c r="K10" s="498" t="s">
        <v>838</v>
      </c>
      <c r="L10" s="498"/>
      <c r="M10" s="498"/>
      <c r="N10" s="498"/>
      <c r="O10" s="2"/>
    </row>
    <row r="11" spans="1:15" ht="13.5" thickBot="1" x14ac:dyDescent="0.25">
      <c r="A11" s="3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48"/>
      <c r="O11" s="2"/>
    </row>
    <row r="12" spans="1:15" ht="13.5" thickBot="1" x14ac:dyDescent="0.25">
      <c r="A12" s="32"/>
      <c r="B12" s="30"/>
      <c r="C12" s="30"/>
      <c r="D12" s="30"/>
      <c r="E12" s="30"/>
      <c r="F12" s="30"/>
      <c r="G12" s="30"/>
      <c r="H12" s="30"/>
      <c r="I12" s="30"/>
      <c r="J12" s="30"/>
      <c r="K12" s="273" t="s">
        <v>363</v>
      </c>
      <c r="L12" s="275" t="s">
        <v>361</v>
      </c>
      <c r="M12" s="275" t="s">
        <v>360</v>
      </c>
      <c r="N12" s="274" t="s">
        <v>359</v>
      </c>
      <c r="O12" s="11"/>
    </row>
    <row r="13" spans="1:15" ht="33.75" x14ac:dyDescent="0.2">
      <c r="A13" s="17"/>
      <c r="B13" s="434"/>
      <c r="C13" s="47"/>
      <c r="D13" s="536" t="s">
        <v>233</v>
      </c>
      <c r="E13" s="536"/>
      <c r="F13" s="536"/>
      <c r="G13" s="536"/>
      <c r="H13" s="536"/>
      <c r="I13" s="536"/>
      <c r="J13" s="537"/>
      <c r="K13" s="435" t="s">
        <v>234</v>
      </c>
      <c r="L13" s="436" t="s">
        <v>233</v>
      </c>
      <c r="M13" s="437" t="s">
        <v>5</v>
      </c>
      <c r="N13" s="438">
        <f>N14+N21+N25+N29</f>
        <v>3000</v>
      </c>
      <c r="O13" s="18"/>
    </row>
    <row r="14" spans="1:15" ht="33.75" x14ac:dyDescent="0.2">
      <c r="A14" s="17"/>
      <c r="B14" s="432"/>
      <c r="C14" s="41"/>
      <c r="D14" s="432"/>
      <c r="E14" s="431"/>
      <c r="F14" s="496" t="s">
        <v>231</v>
      </c>
      <c r="G14" s="496"/>
      <c r="H14" s="496"/>
      <c r="I14" s="496"/>
      <c r="J14" s="497"/>
      <c r="K14" s="401" t="s">
        <v>232</v>
      </c>
      <c r="L14" s="402" t="s">
        <v>231</v>
      </c>
      <c r="M14" s="406" t="s">
        <v>5</v>
      </c>
      <c r="N14" s="260">
        <f>N15+N18+N33</f>
        <v>1500</v>
      </c>
      <c r="O14" s="18"/>
    </row>
    <row r="15" spans="1:15" ht="45" x14ac:dyDescent="0.2">
      <c r="A15" s="17"/>
      <c r="B15" s="432"/>
      <c r="C15" s="41"/>
      <c r="D15" s="432"/>
      <c r="E15" s="430"/>
      <c r="F15" s="431"/>
      <c r="G15" s="496" t="s">
        <v>229</v>
      </c>
      <c r="H15" s="496"/>
      <c r="I15" s="496"/>
      <c r="J15" s="497"/>
      <c r="K15" s="401" t="s">
        <v>230</v>
      </c>
      <c r="L15" s="402" t="s">
        <v>229</v>
      </c>
      <c r="M15" s="406" t="s">
        <v>5</v>
      </c>
      <c r="N15" s="260">
        <f>N16</f>
        <v>1500</v>
      </c>
      <c r="O15" s="18"/>
    </row>
    <row r="16" spans="1:15" ht="22.5" x14ac:dyDescent="0.2">
      <c r="A16" s="17"/>
      <c r="B16" s="432"/>
      <c r="C16" s="41"/>
      <c r="D16" s="432"/>
      <c r="E16" s="430"/>
      <c r="F16" s="430"/>
      <c r="G16" s="431"/>
      <c r="H16" s="501" t="s">
        <v>26</v>
      </c>
      <c r="I16" s="501"/>
      <c r="J16" s="502"/>
      <c r="K16" s="401" t="s">
        <v>25</v>
      </c>
      <c r="L16" s="402" t="s">
        <v>229</v>
      </c>
      <c r="M16" s="406">
        <v>200</v>
      </c>
      <c r="N16" s="260">
        <f>N17</f>
        <v>1500</v>
      </c>
      <c r="O16" s="18"/>
    </row>
    <row r="17" spans="1:15" ht="22.5" x14ac:dyDescent="0.2">
      <c r="A17" s="17"/>
      <c r="B17" s="432"/>
      <c r="C17" s="41"/>
      <c r="D17" s="432"/>
      <c r="E17" s="430"/>
      <c r="F17" s="430"/>
      <c r="G17" s="430"/>
      <c r="H17" s="429"/>
      <c r="I17" s="501" t="s">
        <v>24</v>
      </c>
      <c r="J17" s="502"/>
      <c r="K17" s="401" t="s">
        <v>23</v>
      </c>
      <c r="L17" s="402" t="s">
        <v>229</v>
      </c>
      <c r="M17" s="406">
        <v>240</v>
      </c>
      <c r="N17" s="260">
        <v>1500</v>
      </c>
      <c r="O17" s="18"/>
    </row>
    <row r="18" spans="1:15" ht="33.75" hidden="1" x14ac:dyDescent="0.2">
      <c r="A18" s="17"/>
      <c r="B18" s="432"/>
      <c r="C18" s="41"/>
      <c r="D18" s="432"/>
      <c r="E18" s="430"/>
      <c r="F18" s="431"/>
      <c r="G18" s="496" t="s">
        <v>227</v>
      </c>
      <c r="H18" s="496"/>
      <c r="I18" s="496"/>
      <c r="J18" s="497"/>
      <c r="K18" s="401" t="s">
        <v>228</v>
      </c>
      <c r="L18" s="402" t="s">
        <v>227</v>
      </c>
      <c r="M18" s="406" t="s">
        <v>5</v>
      </c>
      <c r="N18" s="260">
        <f>N19</f>
        <v>0</v>
      </c>
      <c r="O18" s="18"/>
    </row>
    <row r="19" spans="1:15" ht="22.5" hidden="1" x14ac:dyDescent="0.2">
      <c r="A19" s="17"/>
      <c r="B19" s="432"/>
      <c r="C19" s="41"/>
      <c r="D19" s="432"/>
      <c r="E19" s="430"/>
      <c r="F19" s="430"/>
      <c r="G19" s="431"/>
      <c r="H19" s="501" t="s">
        <v>26</v>
      </c>
      <c r="I19" s="501"/>
      <c r="J19" s="502"/>
      <c r="K19" s="401" t="s">
        <v>25</v>
      </c>
      <c r="L19" s="402" t="s">
        <v>227</v>
      </c>
      <c r="M19" s="406">
        <v>200</v>
      </c>
      <c r="N19" s="260">
        <f>N20</f>
        <v>0</v>
      </c>
      <c r="O19" s="18"/>
    </row>
    <row r="20" spans="1:15" ht="22.5" hidden="1" x14ac:dyDescent="0.2">
      <c r="A20" s="17"/>
      <c r="B20" s="432"/>
      <c r="C20" s="41"/>
      <c r="D20" s="432"/>
      <c r="E20" s="430"/>
      <c r="F20" s="430"/>
      <c r="G20" s="430"/>
      <c r="H20" s="429"/>
      <c r="I20" s="501" t="s">
        <v>24</v>
      </c>
      <c r="J20" s="502"/>
      <c r="K20" s="401" t="s">
        <v>23</v>
      </c>
      <c r="L20" s="402" t="s">
        <v>227</v>
      </c>
      <c r="M20" s="406">
        <v>240</v>
      </c>
      <c r="N20" s="260"/>
      <c r="O20" s="18"/>
    </row>
    <row r="21" spans="1:15" hidden="1" x14ac:dyDescent="0.2">
      <c r="A21" s="17"/>
      <c r="B21" s="432"/>
      <c r="C21" s="41"/>
      <c r="D21" s="432"/>
      <c r="E21" s="431"/>
      <c r="F21" s="496" t="s">
        <v>225</v>
      </c>
      <c r="G21" s="496"/>
      <c r="H21" s="496"/>
      <c r="I21" s="496"/>
      <c r="J21" s="497"/>
      <c r="K21" s="401" t="s">
        <v>226</v>
      </c>
      <c r="L21" s="402" t="s">
        <v>225</v>
      </c>
      <c r="M21" s="406" t="s">
        <v>5</v>
      </c>
      <c r="N21" s="260">
        <f>N22</f>
        <v>0</v>
      </c>
      <c r="O21" s="18"/>
    </row>
    <row r="22" spans="1:15" hidden="1" x14ac:dyDescent="0.2">
      <c r="A22" s="17"/>
      <c r="B22" s="432"/>
      <c r="C22" s="41"/>
      <c r="D22" s="432"/>
      <c r="E22" s="430"/>
      <c r="F22" s="431"/>
      <c r="G22" s="496" t="s">
        <v>223</v>
      </c>
      <c r="H22" s="496"/>
      <c r="I22" s="496"/>
      <c r="J22" s="497"/>
      <c r="K22" s="401" t="s">
        <v>224</v>
      </c>
      <c r="L22" s="402" t="s">
        <v>223</v>
      </c>
      <c r="M22" s="406" t="s">
        <v>5</v>
      </c>
      <c r="N22" s="260">
        <f>N23</f>
        <v>0</v>
      </c>
      <c r="O22" s="18"/>
    </row>
    <row r="23" spans="1:15" ht="22.5" hidden="1" x14ac:dyDescent="0.2">
      <c r="A23" s="17"/>
      <c r="B23" s="432"/>
      <c r="C23" s="41"/>
      <c r="D23" s="432"/>
      <c r="E23" s="430"/>
      <c r="F23" s="430"/>
      <c r="G23" s="431"/>
      <c r="H23" s="501" t="s">
        <v>26</v>
      </c>
      <c r="I23" s="501"/>
      <c r="J23" s="502"/>
      <c r="K23" s="401" t="s">
        <v>25</v>
      </c>
      <c r="L23" s="402" t="s">
        <v>223</v>
      </c>
      <c r="M23" s="406">
        <v>200</v>
      </c>
      <c r="N23" s="260">
        <f>N24</f>
        <v>0</v>
      </c>
      <c r="O23" s="18"/>
    </row>
    <row r="24" spans="1:15" ht="22.5" hidden="1" x14ac:dyDescent="0.2">
      <c r="A24" s="17"/>
      <c r="B24" s="432"/>
      <c r="C24" s="41"/>
      <c r="D24" s="432"/>
      <c r="E24" s="430"/>
      <c r="F24" s="430"/>
      <c r="G24" s="430"/>
      <c r="H24" s="429"/>
      <c r="I24" s="501" t="s">
        <v>24</v>
      </c>
      <c r="J24" s="502"/>
      <c r="K24" s="401" t="s">
        <v>23</v>
      </c>
      <c r="L24" s="402" t="s">
        <v>223</v>
      </c>
      <c r="M24" s="406">
        <v>240</v>
      </c>
      <c r="N24" s="260">
        <f>1000-1000</f>
        <v>0</v>
      </c>
      <c r="O24" s="18"/>
    </row>
    <row r="25" spans="1:15" x14ac:dyDescent="0.2">
      <c r="A25" s="17"/>
      <c r="B25" s="432"/>
      <c r="C25" s="41"/>
      <c r="D25" s="432"/>
      <c r="E25" s="431"/>
      <c r="F25" s="496" t="s">
        <v>222</v>
      </c>
      <c r="G25" s="496"/>
      <c r="H25" s="496"/>
      <c r="I25" s="496"/>
      <c r="J25" s="497"/>
      <c r="K25" s="401" t="s">
        <v>714</v>
      </c>
      <c r="L25" s="402" t="s">
        <v>222</v>
      </c>
      <c r="M25" s="406" t="s">
        <v>5</v>
      </c>
      <c r="N25" s="260">
        <f>N26</f>
        <v>1500</v>
      </c>
      <c r="O25" s="18"/>
    </row>
    <row r="26" spans="1:15" x14ac:dyDescent="0.2">
      <c r="A26" s="17"/>
      <c r="B26" s="432"/>
      <c r="C26" s="41"/>
      <c r="D26" s="432"/>
      <c r="E26" s="430"/>
      <c r="F26" s="431"/>
      <c r="G26" s="496" t="s">
        <v>221</v>
      </c>
      <c r="H26" s="496"/>
      <c r="I26" s="496"/>
      <c r="J26" s="497"/>
      <c r="K26" s="401" t="s">
        <v>879</v>
      </c>
      <c r="L26" s="402" t="s">
        <v>221</v>
      </c>
      <c r="M26" s="406" t="s">
        <v>5</v>
      </c>
      <c r="N26" s="260">
        <f>N27</f>
        <v>1500</v>
      </c>
      <c r="O26" s="18"/>
    </row>
    <row r="27" spans="1:15" ht="22.5" x14ac:dyDescent="0.2">
      <c r="A27" s="17"/>
      <c r="B27" s="432"/>
      <c r="C27" s="41"/>
      <c r="D27" s="432"/>
      <c r="E27" s="430"/>
      <c r="F27" s="430"/>
      <c r="G27" s="431"/>
      <c r="H27" s="501" t="s">
        <v>26</v>
      </c>
      <c r="I27" s="501"/>
      <c r="J27" s="502"/>
      <c r="K27" s="401" t="s">
        <v>25</v>
      </c>
      <c r="L27" s="402" t="s">
        <v>221</v>
      </c>
      <c r="M27" s="406">
        <v>200</v>
      </c>
      <c r="N27" s="260">
        <f>N28</f>
        <v>1500</v>
      </c>
      <c r="O27" s="18"/>
    </row>
    <row r="28" spans="1:15" ht="22.5" x14ac:dyDescent="0.2">
      <c r="A28" s="17"/>
      <c r="B28" s="432"/>
      <c r="C28" s="41"/>
      <c r="D28" s="432"/>
      <c r="E28" s="430"/>
      <c r="F28" s="430"/>
      <c r="G28" s="430"/>
      <c r="H28" s="429"/>
      <c r="I28" s="501" t="s">
        <v>24</v>
      </c>
      <c r="J28" s="502"/>
      <c r="K28" s="401" t="s">
        <v>23</v>
      </c>
      <c r="L28" s="402" t="s">
        <v>221</v>
      </c>
      <c r="M28" s="406">
        <v>240</v>
      </c>
      <c r="N28" s="260">
        <v>1500</v>
      </c>
      <c r="O28" s="18"/>
    </row>
    <row r="29" spans="1:15" hidden="1" x14ac:dyDescent="0.2">
      <c r="A29" s="17"/>
      <c r="B29" s="432"/>
      <c r="C29" s="41"/>
      <c r="D29" s="432"/>
      <c r="E29" s="431"/>
      <c r="F29" s="496" t="s">
        <v>219</v>
      </c>
      <c r="G29" s="496"/>
      <c r="H29" s="496"/>
      <c r="I29" s="496"/>
      <c r="J29" s="497"/>
      <c r="K29" s="401" t="s">
        <v>220</v>
      </c>
      <c r="L29" s="402" t="s">
        <v>219</v>
      </c>
      <c r="M29" s="406" t="s">
        <v>5</v>
      </c>
      <c r="N29" s="260">
        <f>N30</f>
        <v>0</v>
      </c>
      <c r="O29" s="18"/>
    </row>
    <row r="30" spans="1:15" hidden="1" x14ac:dyDescent="0.2">
      <c r="A30" s="17"/>
      <c r="B30" s="432"/>
      <c r="C30" s="41"/>
      <c r="D30" s="432"/>
      <c r="E30" s="430"/>
      <c r="F30" s="431"/>
      <c r="G30" s="496" t="s">
        <v>218</v>
      </c>
      <c r="H30" s="496"/>
      <c r="I30" s="496"/>
      <c r="J30" s="497"/>
      <c r="K30" s="401" t="s">
        <v>85</v>
      </c>
      <c r="L30" s="402" t="s">
        <v>218</v>
      </c>
      <c r="M30" s="406" t="s">
        <v>5</v>
      </c>
      <c r="N30" s="260">
        <f>N31</f>
        <v>0</v>
      </c>
      <c r="O30" s="18"/>
    </row>
    <row r="31" spans="1:15" ht="22.5" hidden="1" x14ac:dyDescent="0.2">
      <c r="A31" s="17"/>
      <c r="B31" s="432"/>
      <c r="C31" s="41"/>
      <c r="D31" s="432"/>
      <c r="E31" s="430"/>
      <c r="F31" s="430"/>
      <c r="G31" s="431"/>
      <c r="H31" s="501" t="s">
        <v>26</v>
      </c>
      <c r="I31" s="501"/>
      <c r="J31" s="502"/>
      <c r="K31" s="401" t="s">
        <v>25</v>
      </c>
      <c r="L31" s="402" t="s">
        <v>218</v>
      </c>
      <c r="M31" s="406">
        <v>200</v>
      </c>
      <c r="N31" s="260">
        <f>N32</f>
        <v>0</v>
      </c>
      <c r="O31" s="18"/>
    </row>
    <row r="32" spans="1:15" ht="22.5" hidden="1" x14ac:dyDescent="0.2">
      <c r="A32" s="17"/>
      <c r="B32" s="432"/>
      <c r="C32" s="41"/>
      <c r="D32" s="432"/>
      <c r="E32" s="430"/>
      <c r="F32" s="430"/>
      <c r="G32" s="430"/>
      <c r="H32" s="429"/>
      <c r="I32" s="501" t="s">
        <v>24</v>
      </c>
      <c r="J32" s="502"/>
      <c r="K32" s="401" t="s">
        <v>23</v>
      </c>
      <c r="L32" s="402" t="s">
        <v>218</v>
      </c>
      <c r="M32" s="406">
        <v>240</v>
      </c>
      <c r="N32" s="260">
        <f>550-550</f>
        <v>0</v>
      </c>
      <c r="O32" s="18"/>
    </row>
    <row r="33" spans="1:15" ht="22.5" hidden="1" x14ac:dyDescent="0.2">
      <c r="A33" s="17"/>
      <c r="B33" s="432"/>
      <c r="C33" s="43"/>
      <c r="D33" s="432"/>
      <c r="E33" s="430"/>
      <c r="F33" s="430"/>
      <c r="G33" s="430"/>
      <c r="H33" s="429"/>
      <c r="I33" s="428"/>
      <c r="J33" s="429"/>
      <c r="K33" s="401" t="s">
        <v>713</v>
      </c>
      <c r="L33" s="402">
        <v>100200500</v>
      </c>
      <c r="M33" s="406"/>
      <c r="N33" s="260">
        <f>N34</f>
        <v>0</v>
      </c>
      <c r="O33" s="18"/>
    </row>
    <row r="34" spans="1:15" ht="22.5" hidden="1" x14ac:dyDescent="0.2">
      <c r="A34" s="17"/>
      <c r="B34" s="432"/>
      <c r="C34" s="43"/>
      <c r="D34" s="432"/>
      <c r="E34" s="430"/>
      <c r="F34" s="430"/>
      <c r="G34" s="430"/>
      <c r="H34" s="429"/>
      <c r="I34" s="428"/>
      <c r="J34" s="429"/>
      <c r="K34" s="401" t="s">
        <v>25</v>
      </c>
      <c r="L34" s="402">
        <v>100200500</v>
      </c>
      <c r="M34" s="406">
        <v>200</v>
      </c>
      <c r="N34" s="260">
        <f>N35</f>
        <v>0</v>
      </c>
      <c r="O34" s="18"/>
    </row>
    <row r="35" spans="1:15" ht="22.5" hidden="1" x14ac:dyDescent="0.2">
      <c r="A35" s="17"/>
      <c r="B35" s="432"/>
      <c r="C35" s="43"/>
      <c r="D35" s="432"/>
      <c r="E35" s="430"/>
      <c r="F35" s="430"/>
      <c r="G35" s="430"/>
      <c r="H35" s="429"/>
      <c r="I35" s="428"/>
      <c r="J35" s="429"/>
      <c r="K35" s="401" t="s">
        <v>23</v>
      </c>
      <c r="L35" s="402">
        <v>100200500</v>
      </c>
      <c r="M35" s="406">
        <v>240</v>
      </c>
      <c r="N35" s="260">
        <f>6703-6703</f>
        <v>0</v>
      </c>
      <c r="O35" s="18"/>
    </row>
    <row r="36" spans="1:15" ht="33.75" x14ac:dyDescent="0.2">
      <c r="A36" s="17"/>
      <c r="B36" s="432"/>
      <c r="C36" s="43"/>
      <c r="D36" s="538" t="s">
        <v>216</v>
      </c>
      <c r="E36" s="538"/>
      <c r="F36" s="538"/>
      <c r="G36" s="538"/>
      <c r="H36" s="538"/>
      <c r="I36" s="538"/>
      <c r="J36" s="539"/>
      <c r="K36" s="439" t="s">
        <v>217</v>
      </c>
      <c r="L36" s="440" t="s">
        <v>216</v>
      </c>
      <c r="M36" s="441" t="s">
        <v>5</v>
      </c>
      <c r="N36" s="289">
        <f>N37</f>
        <v>3450</v>
      </c>
      <c r="O36" s="18"/>
    </row>
    <row r="37" spans="1:15" ht="33.75" x14ac:dyDescent="0.2">
      <c r="A37" s="17"/>
      <c r="B37" s="432"/>
      <c r="C37" s="41"/>
      <c r="D37" s="432"/>
      <c r="E37" s="431"/>
      <c r="F37" s="496" t="s">
        <v>214</v>
      </c>
      <c r="G37" s="496"/>
      <c r="H37" s="496"/>
      <c r="I37" s="496"/>
      <c r="J37" s="497"/>
      <c r="K37" s="401" t="s">
        <v>215</v>
      </c>
      <c r="L37" s="402" t="s">
        <v>214</v>
      </c>
      <c r="M37" s="406" t="s">
        <v>5</v>
      </c>
      <c r="N37" s="260">
        <f>N38+N41</f>
        <v>3450</v>
      </c>
      <c r="O37" s="18"/>
    </row>
    <row r="38" spans="1:15" ht="22.5" x14ac:dyDescent="0.2">
      <c r="A38" s="17"/>
      <c r="B38" s="432"/>
      <c r="C38" s="41"/>
      <c r="D38" s="432"/>
      <c r="E38" s="430"/>
      <c r="F38" s="431"/>
      <c r="G38" s="496" t="s">
        <v>212</v>
      </c>
      <c r="H38" s="496"/>
      <c r="I38" s="496"/>
      <c r="J38" s="497"/>
      <c r="K38" s="401" t="s">
        <v>213</v>
      </c>
      <c r="L38" s="402" t="s">
        <v>212</v>
      </c>
      <c r="M38" s="406" t="s">
        <v>5</v>
      </c>
      <c r="N38" s="260">
        <f>N39</f>
        <v>1650</v>
      </c>
      <c r="O38" s="18"/>
    </row>
    <row r="39" spans="1:15" ht="22.5" x14ac:dyDescent="0.2">
      <c r="A39" s="17"/>
      <c r="B39" s="432"/>
      <c r="C39" s="41"/>
      <c r="D39" s="432"/>
      <c r="E39" s="430"/>
      <c r="F39" s="430"/>
      <c r="G39" s="431"/>
      <c r="H39" s="501" t="s">
        <v>26</v>
      </c>
      <c r="I39" s="501"/>
      <c r="J39" s="502"/>
      <c r="K39" s="401" t="s">
        <v>25</v>
      </c>
      <c r="L39" s="402" t="s">
        <v>212</v>
      </c>
      <c r="M39" s="406">
        <v>200</v>
      </c>
      <c r="N39" s="260">
        <f>N40</f>
        <v>1650</v>
      </c>
      <c r="O39" s="18"/>
    </row>
    <row r="40" spans="1:15" ht="22.5" x14ac:dyDescent="0.2">
      <c r="A40" s="17"/>
      <c r="B40" s="432"/>
      <c r="C40" s="41"/>
      <c r="D40" s="432"/>
      <c r="E40" s="430"/>
      <c r="F40" s="430"/>
      <c r="G40" s="430"/>
      <c r="H40" s="429"/>
      <c r="I40" s="501" t="s">
        <v>24</v>
      </c>
      <c r="J40" s="502"/>
      <c r="K40" s="401" t="s">
        <v>23</v>
      </c>
      <c r="L40" s="402" t="s">
        <v>212</v>
      </c>
      <c r="M40" s="406">
        <v>240</v>
      </c>
      <c r="N40" s="260">
        <v>1650</v>
      </c>
      <c r="O40" s="18"/>
    </row>
    <row r="41" spans="1:15" x14ac:dyDescent="0.2">
      <c r="A41" s="17"/>
      <c r="B41" s="432"/>
      <c r="C41" s="43"/>
      <c r="D41" s="432"/>
      <c r="E41" s="430"/>
      <c r="F41" s="430"/>
      <c r="G41" s="430"/>
      <c r="H41" s="429"/>
      <c r="I41" s="428"/>
      <c r="J41" s="429"/>
      <c r="K41" s="401" t="s">
        <v>715</v>
      </c>
      <c r="L41" s="402">
        <v>200100220</v>
      </c>
      <c r="M41" s="406"/>
      <c r="N41" s="260">
        <f>N42</f>
        <v>1800</v>
      </c>
      <c r="O41" s="18"/>
    </row>
    <row r="42" spans="1:15" ht="22.5" x14ac:dyDescent="0.2">
      <c r="A42" s="17"/>
      <c r="B42" s="432"/>
      <c r="C42" s="43"/>
      <c r="D42" s="432"/>
      <c r="E42" s="430"/>
      <c r="F42" s="430"/>
      <c r="G42" s="430"/>
      <c r="H42" s="429"/>
      <c r="I42" s="428"/>
      <c r="J42" s="429"/>
      <c r="K42" s="401" t="s">
        <v>25</v>
      </c>
      <c r="L42" s="402">
        <v>200100220</v>
      </c>
      <c r="M42" s="406">
        <v>200</v>
      </c>
      <c r="N42" s="260">
        <f>N43</f>
        <v>1800</v>
      </c>
      <c r="O42" s="18"/>
    </row>
    <row r="43" spans="1:15" ht="22.5" x14ac:dyDescent="0.2">
      <c r="A43" s="17"/>
      <c r="B43" s="432"/>
      <c r="C43" s="43"/>
      <c r="D43" s="432"/>
      <c r="E43" s="430"/>
      <c r="F43" s="430"/>
      <c r="G43" s="430"/>
      <c r="H43" s="429"/>
      <c r="I43" s="428"/>
      <c r="J43" s="429"/>
      <c r="K43" s="401" t="s">
        <v>23</v>
      </c>
      <c r="L43" s="402">
        <v>200100220</v>
      </c>
      <c r="M43" s="406">
        <v>240</v>
      </c>
      <c r="N43" s="260">
        <f>1000+800</f>
        <v>1800</v>
      </c>
      <c r="O43" s="18"/>
    </row>
    <row r="44" spans="1:15" ht="22.5" x14ac:dyDescent="0.2">
      <c r="A44" s="17"/>
      <c r="B44" s="432"/>
      <c r="C44" s="43"/>
      <c r="D44" s="538" t="s">
        <v>184</v>
      </c>
      <c r="E44" s="538"/>
      <c r="F44" s="538"/>
      <c r="G44" s="538"/>
      <c r="H44" s="538"/>
      <c r="I44" s="538"/>
      <c r="J44" s="539"/>
      <c r="K44" s="439" t="s">
        <v>185</v>
      </c>
      <c r="L44" s="440" t="s">
        <v>184</v>
      </c>
      <c r="M44" s="441" t="s">
        <v>5</v>
      </c>
      <c r="N44" s="289">
        <f>N45+N58</f>
        <v>15391.6</v>
      </c>
      <c r="O44" s="18"/>
    </row>
    <row r="45" spans="1:15" ht="22.5" hidden="1" x14ac:dyDescent="0.2">
      <c r="A45" s="17"/>
      <c r="B45" s="432"/>
      <c r="C45" s="41"/>
      <c r="D45" s="432"/>
      <c r="E45" s="431"/>
      <c r="F45" s="496" t="s">
        <v>182</v>
      </c>
      <c r="G45" s="496"/>
      <c r="H45" s="496"/>
      <c r="I45" s="496"/>
      <c r="J45" s="497"/>
      <c r="K45" s="401" t="s">
        <v>183</v>
      </c>
      <c r="L45" s="402" t="s">
        <v>182</v>
      </c>
      <c r="M45" s="406" t="s">
        <v>5</v>
      </c>
      <c r="N45" s="260">
        <f>N49+N52+N55+N46</f>
        <v>0</v>
      </c>
      <c r="O45" s="18"/>
    </row>
    <row r="46" spans="1:15" hidden="1" x14ac:dyDescent="0.2">
      <c r="A46" s="17"/>
      <c r="B46" s="432"/>
      <c r="C46" s="41"/>
      <c r="D46" s="432"/>
      <c r="E46" s="431"/>
      <c r="F46" s="431"/>
      <c r="G46" s="430"/>
      <c r="H46" s="430"/>
      <c r="I46" s="430"/>
      <c r="J46" s="431"/>
      <c r="K46" s="401" t="s">
        <v>716</v>
      </c>
      <c r="L46" s="402">
        <v>400100120</v>
      </c>
      <c r="M46" s="406"/>
      <c r="N46" s="260">
        <f>N47</f>
        <v>0</v>
      </c>
      <c r="O46" s="18"/>
    </row>
    <row r="47" spans="1:15" ht="22.5" hidden="1" x14ac:dyDescent="0.2">
      <c r="A47" s="17"/>
      <c r="B47" s="432"/>
      <c r="C47" s="41"/>
      <c r="D47" s="432"/>
      <c r="E47" s="431"/>
      <c r="F47" s="431"/>
      <c r="G47" s="430"/>
      <c r="H47" s="430"/>
      <c r="I47" s="430"/>
      <c r="J47" s="431"/>
      <c r="K47" s="401" t="s">
        <v>25</v>
      </c>
      <c r="L47" s="402">
        <v>400100120</v>
      </c>
      <c r="M47" s="406">
        <v>200</v>
      </c>
      <c r="N47" s="260">
        <f>N48</f>
        <v>0</v>
      </c>
      <c r="O47" s="18"/>
    </row>
    <row r="48" spans="1:15" ht="22.5" hidden="1" x14ac:dyDescent="0.2">
      <c r="A48" s="17"/>
      <c r="B48" s="432"/>
      <c r="C48" s="41"/>
      <c r="D48" s="432"/>
      <c r="E48" s="431"/>
      <c r="F48" s="431"/>
      <c r="G48" s="430"/>
      <c r="H48" s="430"/>
      <c r="I48" s="430"/>
      <c r="J48" s="431"/>
      <c r="K48" s="401" t="s">
        <v>23</v>
      </c>
      <c r="L48" s="402">
        <v>400100120</v>
      </c>
      <c r="M48" s="406">
        <v>240</v>
      </c>
      <c r="N48" s="260">
        <f>500-500</f>
        <v>0</v>
      </c>
      <c r="O48" s="18"/>
    </row>
    <row r="49" spans="1:15" hidden="1" x14ac:dyDescent="0.2">
      <c r="A49" s="17"/>
      <c r="B49" s="432"/>
      <c r="C49" s="41"/>
      <c r="D49" s="432"/>
      <c r="E49" s="430"/>
      <c r="F49" s="431"/>
      <c r="G49" s="496" t="s">
        <v>180</v>
      </c>
      <c r="H49" s="496"/>
      <c r="I49" s="496"/>
      <c r="J49" s="497"/>
      <c r="K49" s="401" t="s">
        <v>181</v>
      </c>
      <c r="L49" s="402" t="s">
        <v>180</v>
      </c>
      <c r="M49" s="406" t="s">
        <v>5</v>
      </c>
      <c r="N49" s="260">
        <f>N50</f>
        <v>0</v>
      </c>
      <c r="O49" s="18"/>
    </row>
    <row r="50" spans="1:15" ht="22.5" hidden="1" x14ac:dyDescent="0.2">
      <c r="A50" s="17"/>
      <c r="B50" s="432"/>
      <c r="C50" s="41"/>
      <c r="D50" s="432"/>
      <c r="E50" s="430"/>
      <c r="F50" s="430"/>
      <c r="G50" s="431"/>
      <c r="H50" s="501" t="s">
        <v>26</v>
      </c>
      <c r="I50" s="501"/>
      <c r="J50" s="502"/>
      <c r="K50" s="401" t="s">
        <v>25</v>
      </c>
      <c r="L50" s="402" t="s">
        <v>180</v>
      </c>
      <c r="M50" s="406">
        <v>200</v>
      </c>
      <c r="N50" s="260">
        <f>N51</f>
        <v>0</v>
      </c>
      <c r="O50" s="18"/>
    </row>
    <row r="51" spans="1:15" ht="22.5" hidden="1" x14ac:dyDescent="0.2">
      <c r="A51" s="17"/>
      <c r="B51" s="432"/>
      <c r="C51" s="41"/>
      <c r="D51" s="432"/>
      <c r="E51" s="430"/>
      <c r="F51" s="430"/>
      <c r="G51" s="430"/>
      <c r="H51" s="429"/>
      <c r="I51" s="501" t="s">
        <v>24</v>
      </c>
      <c r="J51" s="502"/>
      <c r="K51" s="401" t="s">
        <v>23</v>
      </c>
      <c r="L51" s="402" t="s">
        <v>180</v>
      </c>
      <c r="M51" s="406">
        <v>240</v>
      </c>
      <c r="N51" s="260">
        <f>300-300</f>
        <v>0</v>
      </c>
      <c r="O51" s="18"/>
    </row>
    <row r="52" spans="1:15" ht="22.5" hidden="1" x14ac:dyDescent="0.2">
      <c r="A52" s="17"/>
      <c r="B52" s="432"/>
      <c r="C52" s="41"/>
      <c r="D52" s="432"/>
      <c r="E52" s="430"/>
      <c r="F52" s="431"/>
      <c r="G52" s="496" t="s">
        <v>178</v>
      </c>
      <c r="H52" s="496"/>
      <c r="I52" s="496"/>
      <c r="J52" s="497"/>
      <c r="K52" s="401" t="s">
        <v>179</v>
      </c>
      <c r="L52" s="402" t="s">
        <v>178</v>
      </c>
      <c r="M52" s="406" t="s">
        <v>5</v>
      </c>
      <c r="N52" s="260">
        <f>N53</f>
        <v>0</v>
      </c>
      <c r="O52" s="18"/>
    </row>
    <row r="53" spans="1:15" ht="22.5" hidden="1" x14ac:dyDescent="0.2">
      <c r="A53" s="17"/>
      <c r="B53" s="432"/>
      <c r="C53" s="41"/>
      <c r="D53" s="432"/>
      <c r="E53" s="430"/>
      <c r="F53" s="430"/>
      <c r="G53" s="431"/>
      <c r="H53" s="501" t="s">
        <v>26</v>
      </c>
      <c r="I53" s="501"/>
      <c r="J53" s="502"/>
      <c r="K53" s="401" t="s">
        <v>25</v>
      </c>
      <c r="L53" s="402" t="s">
        <v>178</v>
      </c>
      <c r="M53" s="406">
        <v>200</v>
      </c>
      <c r="N53" s="260">
        <f>N54</f>
        <v>0</v>
      </c>
      <c r="O53" s="18"/>
    </row>
    <row r="54" spans="1:15" ht="22.5" hidden="1" x14ac:dyDescent="0.2">
      <c r="A54" s="17"/>
      <c r="B54" s="432"/>
      <c r="C54" s="41"/>
      <c r="D54" s="432"/>
      <c r="E54" s="430"/>
      <c r="F54" s="430"/>
      <c r="G54" s="430"/>
      <c r="H54" s="429"/>
      <c r="I54" s="501" t="s">
        <v>24</v>
      </c>
      <c r="J54" s="502"/>
      <c r="K54" s="401" t="s">
        <v>23</v>
      </c>
      <c r="L54" s="402" t="s">
        <v>178</v>
      </c>
      <c r="M54" s="406">
        <v>240</v>
      </c>
      <c r="N54" s="260">
        <f>500-500</f>
        <v>0</v>
      </c>
      <c r="O54" s="18"/>
    </row>
    <row r="55" spans="1:15" ht="33.75" hidden="1" x14ac:dyDescent="0.2">
      <c r="A55" s="17"/>
      <c r="B55" s="432"/>
      <c r="C55" s="41"/>
      <c r="D55" s="432"/>
      <c r="E55" s="430"/>
      <c r="F55" s="431"/>
      <c r="G55" s="496" t="s">
        <v>177</v>
      </c>
      <c r="H55" s="496"/>
      <c r="I55" s="496"/>
      <c r="J55" s="497"/>
      <c r="K55" s="401" t="s">
        <v>49</v>
      </c>
      <c r="L55" s="402" t="s">
        <v>177</v>
      </c>
      <c r="M55" s="406" t="s">
        <v>5</v>
      </c>
      <c r="N55" s="260">
        <f>N56</f>
        <v>0</v>
      </c>
      <c r="O55" s="18"/>
    </row>
    <row r="56" spans="1:15" ht="22.5" hidden="1" x14ac:dyDescent="0.2">
      <c r="A56" s="17"/>
      <c r="B56" s="432"/>
      <c r="C56" s="41"/>
      <c r="D56" s="432"/>
      <c r="E56" s="430"/>
      <c r="F56" s="430"/>
      <c r="G56" s="431"/>
      <c r="H56" s="501" t="s">
        <v>26</v>
      </c>
      <c r="I56" s="501"/>
      <c r="J56" s="502"/>
      <c r="K56" s="401" t="s">
        <v>25</v>
      </c>
      <c r="L56" s="402" t="s">
        <v>177</v>
      </c>
      <c r="M56" s="406">
        <v>200</v>
      </c>
      <c r="N56" s="260">
        <f>N57</f>
        <v>0</v>
      </c>
      <c r="O56" s="18"/>
    </row>
    <row r="57" spans="1:15" ht="22.5" hidden="1" x14ac:dyDescent="0.2">
      <c r="A57" s="17"/>
      <c r="B57" s="432"/>
      <c r="C57" s="41"/>
      <c r="D57" s="432"/>
      <c r="E57" s="430"/>
      <c r="F57" s="430"/>
      <c r="G57" s="430"/>
      <c r="H57" s="429"/>
      <c r="I57" s="501" t="s">
        <v>24</v>
      </c>
      <c r="J57" s="502"/>
      <c r="K57" s="401" t="s">
        <v>23</v>
      </c>
      <c r="L57" s="402" t="s">
        <v>177</v>
      </c>
      <c r="M57" s="406">
        <v>240</v>
      </c>
      <c r="N57" s="260">
        <f>5477.2-5477.2</f>
        <v>0</v>
      </c>
      <c r="O57" s="18"/>
    </row>
    <row r="58" spans="1:15" x14ac:dyDescent="0.2">
      <c r="A58" s="17"/>
      <c r="B58" s="432"/>
      <c r="C58" s="41"/>
      <c r="D58" s="432"/>
      <c r="E58" s="431"/>
      <c r="F58" s="496" t="s">
        <v>202</v>
      </c>
      <c r="G58" s="496"/>
      <c r="H58" s="496"/>
      <c r="I58" s="496"/>
      <c r="J58" s="497"/>
      <c r="K58" s="401" t="s">
        <v>203</v>
      </c>
      <c r="L58" s="402" t="s">
        <v>202</v>
      </c>
      <c r="M58" s="406" t="s">
        <v>5</v>
      </c>
      <c r="N58" s="260">
        <f>N59+N62+N65+N68</f>
        <v>15391.6</v>
      </c>
      <c r="O58" s="18"/>
    </row>
    <row r="59" spans="1:15" ht="22.5" x14ac:dyDescent="0.2">
      <c r="A59" s="17"/>
      <c r="B59" s="432"/>
      <c r="C59" s="41"/>
      <c r="D59" s="432"/>
      <c r="E59" s="430"/>
      <c r="F59" s="431"/>
      <c r="G59" s="496" t="s">
        <v>200</v>
      </c>
      <c r="H59" s="496"/>
      <c r="I59" s="496"/>
      <c r="J59" s="497"/>
      <c r="K59" s="401" t="s">
        <v>201</v>
      </c>
      <c r="L59" s="402" t="s">
        <v>200</v>
      </c>
      <c r="M59" s="406" t="s">
        <v>5</v>
      </c>
      <c r="N59" s="260">
        <f>N60</f>
        <v>11900</v>
      </c>
      <c r="O59" s="18"/>
    </row>
    <row r="60" spans="1:15" ht="22.5" x14ac:dyDescent="0.2">
      <c r="A60" s="17"/>
      <c r="B60" s="432"/>
      <c r="C60" s="41"/>
      <c r="D60" s="432"/>
      <c r="E60" s="430"/>
      <c r="F60" s="430"/>
      <c r="G60" s="431"/>
      <c r="H60" s="501" t="s">
        <v>26</v>
      </c>
      <c r="I60" s="501"/>
      <c r="J60" s="502"/>
      <c r="K60" s="401" t="s">
        <v>25</v>
      </c>
      <c r="L60" s="402" t="s">
        <v>200</v>
      </c>
      <c r="M60" s="406">
        <v>200</v>
      </c>
      <c r="N60" s="260">
        <f>N61</f>
        <v>11900</v>
      </c>
      <c r="O60" s="18"/>
    </row>
    <row r="61" spans="1:15" ht="22.5" x14ac:dyDescent="0.2">
      <c r="A61" s="17"/>
      <c r="B61" s="432"/>
      <c r="C61" s="41"/>
      <c r="D61" s="432"/>
      <c r="E61" s="430"/>
      <c r="F61" s="430"/>
      <c r="G61" s="430"/>
      <c r="H61" s="429"/>
      <c r="I61" s="501" t="s">
        <v>24</v>
      </c>
      <c r="J61" s="502"/>
      <c r="K61" s="401" t="s">
        <v>23</v>
      </c>
      <c r="L61" s="402" t="s">
        <v>200</v>
      </c>
      <c r="M61" s="406">
        <v>240</v>
      </c>
      <c r="N61" s="260">
        <f>10902.43+997.57</f>
        <v>11900</v>
      </c>
      <c r="O61" s="18"/>
    </row>
    <row r="62" spans="1:15" ht="22.5" x14ac:dyDescent="0.2">
      <c r="A62" s="17"/>
      <c r="B62" s="432"/>
      <c r="C62" s="41"/>
      <c r="D62" s="432"/>
      <c r="E62" s="430"/>
      <c r="F62" s="431"/>
      <c r="G62" s="496" t="s">
        <v>198</v>
      </c>
      <c r="H62" s="496"/>
      <c r="I62" s="496"/>
      <c r="J62" s="497"/>
      <c r="K62" s="401" t="s">
        <v>199</v>
      </c>
      <c r="L62" s="402" t="s">
        <v>198</v>
      </c>
      <c r="M62" s="406" t="s">
        <v>5</v>
      </c>
      <c r="N62" s="260">
        <f>N63</f>
        <v>3457.6</v>
      </c>
      <c r="O62" s="18"/>
    </row>
    <row r="63" spans="1:15" ht="22.5" x14ac:dyDescent="0.2">
      <c r="A63" s="17"/>
      <c r="B63" s="432"/>
      <c r="C63" s="41"/>
      <c r="D63" s="432"/>
      <c r="E63" s="430"/>
      <c r="F63" s="430"/>
      <c r="G63" s="431"/>
      <c r="H63" s="501" t="s">
        <v>26</v>
      </c>
      <c r="I63" s="501"/>
      <c r="J63" s="502"/>
      <c r="K63" s="401" t="s">
        <v>25</v>
      </c>
      <c r="L63" s="402" t="s">
        <v>198</v>
      </c>
      <c r="M63" s="406">
        <v>200</v>
      </c>
      <c r="N63" s="260">
        <f>N64</f>
        <v>3457.6</v>
      </c>
      <c r="O63" s="18"/>
    </row>
    <row r="64" spans="1:15" ht="22.5" x14ac:dyDescent="0.2">
      <c r="A64" s="17"/>
      <c r="B64" s="432"/>
      <c r="C64" s="41"/>
      <c r="D64" s="432"/>
      <c r="E64" s="430"/>
      <c r="F64" s="430"/>
      <c r="G64" s="430"/>
      <c r="H64" s="429"/>
      <c r="I64" s="501" t="s">
        <v>24</v>
      </c>
      <c r="J64" s="502"/>
      <c r="K64" s="401" t="s">
        <v>23</v>
      </c>
      <c r="L64" s="402" t="s">
        <v>198</v>
      </c>
      <c r="M64" s="406">
        <v>240</v>
      </c>
      <c r="N64" s="260">
        <v>3457.6</v>
      </c>
      <c r="O64" s="18"/>
    </row>
    <row r="65" spans="1:15" x14ac:dyDescent="0.2">
      <c r="A65" s="17"/>
      <c r="B65" s="432"/>
      <c r="C65" s="41"/>
      <c r="D65" s="432"/>
      <c r="E65" s="430"/>
      <c r="F65" s="431"/>
      <c r="G65" s="496" t="s">
        <v>197</v>
      </c>
      <c r="H65" s="496"/>
      <c r="I65" s="496"/>
      <c r="J65" s="497"/>
      <c r="K65" s="401" t="s">
        <v>693</v>
      </c>
      <c r="L65" s="402" t="s">
        <v>197</v>
      </c>
      <c r="M65" s="406" t="s">
        <v>5</v>
      </c>
      <c r="N65" s="260">
        <f>N66</f>
        <v>0</v>
      </c>
      <c r="O65" s="18"/>
    </row>
    <row r="66" spans="1:15" ht="22.5" x14ac:dyDescent="0.2">
      <c r="A66" s="17"/>
      <c r="B66" s="432"/>
      <c r="C66" s="41"/>
      <c r="D66" s="432"/>
      <c r="E66" s="430"/>
      <c r="F66" s="430"/>
      <c r="G66" s="431"/>
      <c r="H66" s="501" t="s">
        <v>26</v>
      </c>
      <c r="I66" s="501"/>
      <c r="J66" s="502"/>
      <c r="K66" s="401" t="s">
        <v>25</v>
      </c>
      <c r="L66" s="402" t="s">
        <v>197</v>
      </c>
      <c r="M66" s="406">
        <v>200</v>
      </c>
      <c r="N66" s="260">
        <f>N67</f>
        <v>0</v>
      </c>
      <c r="O66" s="18"/>
    </row>
    <row r="67" spans="1:15" ht="22.5" x14ac:dyDescent="0.2">
      <c r="A67" s="17"/>
      <c r="B67" s="432"/>
      <c r="C67" s="41"/>
      <c r="D67" s="432"/>
      <c r="E67" s="430"/>
      <c r="F67" s="430"/>
      <c r="G67" s="430"/>
      <c r="H67" s="429"/>
      <c r="I67" s="501" t="s">
        <v>24</v>
      </c>
      <c r="J67" s="502"/>
      <c r="K67" s="401" t="s">
        <v>23</v>
      </c>
      <c r="L67" s="402" t="s">
        <v>197</v>
      </c>
      <c r="M67" s="406">
        <v>240</v>
      </c>
      <c r="N67" s="260">
        <f>100-100</f>
        <v>0</v>
      </c>
      <c r="O67" s="18"/>
    </row>
    <row r="68" spans="1:15" ht="25.5" x14ac:dyDescent="0.2">
      <c r="A68" s="17"/>
      <c r="B68" s="432"/>
      <c r="C68" s="43"/>
      <c r="D68" s="432"/>
      <c r="E68" s="430"/>
      <c r="F68" s="430"/>
      <c r="G68" s="430"/>
      <c r="H68" s="429"/>
      <c r="I68" s="428"/>
      <c r="J68" s="429"/>
      <c r="K68" s="403" t="s">
        <v>690</v>
      </c>
      <c r="L68" s="402">
        <v>400400000</v>
      </c>
      <c r="M68" s="406"/>
      <c r="N68" s="260">
        <f>N69</f>
        <v>34</v>
      </c>
      <c r="O68" s="18"/>
    </row>
    <row r="69" spans="1:15" ht="25.5" x14ac:dyDescent="0.2">
      <c r="A69" s="17"/>
      <c r="B69" s="432"/>
      <c r="C69" s="43"/>
      <c r="D69" s="432"/>
      <c r="E69" s="430"/>
      <c r="F69" s="430"/>
      <c r="G69" s="430"/>
      <c r="H69" s="429"/>
      <c r="I69" s="428"/>
      <c r="J69" s="429"/>
      <c r="K69" s="404" t="s">
        <v>691</v>
      </c>
      <c r="L69" s="402" t="s">
        <v>692</v>
      </c>
      <c r="M69" s="406"/>
      <c r="N69" s="260">
        <f>N70</f>
        <v>34</v>
      </c>
      <c r="O69" s="18"/>
    </row>
    <row r="70" spans="1:15" ht="22.5" x14ac:dyDescent="0.2">
      <c r="A70" s="17"/>
      <c r="B70" s="432"/>
      <c r="C70" s="43"/>
      <c r="D70" s="432"/>
      <c r="E70" s="430"/>
      <c r="F70" s="430"/>
      <c r="G70" s="430"/>
      <c r="H70" s="429"/>
      <c r="I70" s="428"/>
      <c r="J70" s="429"/>
      <c r="K70" s="401" t="s">
        <v>25</v>
      </c>
      <c r="L70" s="402" t="s">
        <v>692</v>
      </c>
      <c r="M70" s="406">
        <v>200</v>
      </c>
      <c r="N70" s="260">
        <f>N71</f>
        <v>34</v>
      </c>
      <c r="O70" s="18"/>
    </row>
    <row r="71" spans="1:15" ht="22.5" x14ac:dyDescent="0.2">
      <c r="A71" s="17"/>
      <c r="B71" s="432"/>
      <c r="C71" s="43"/>
      <c r="D71" s="432"/>
      <c r="E71" s="430"/>
      <c r="F71" s="430"/>
      <c r="G71" s="430"/>
      <c r="H71" s="429"/>
      <c r="I71" s="428"/>
      <c r="J71" s="429"/>
      <c r="K71" s="401" t="s">
        <v>23</v>
      </c>
      <c r="L71" s="402" t="s">
        <v>692</v>
      </c>
      <c r="M71" s="406">
        <v>240</v>
      </c>
      <c r="N71" s="260">
        <v>34</v>
      </c>
      <c r="O71" s="18"/>
    </row>
    <row r="72" spans="1:15" ht="22.5" x14ac:dyDescent="0.2">
      <c r="A72" s="17"/>
      <c r="B72" s="432"/>
      <c r="C72" s="43"/>
      <c r="D72" s="538" t="s">
        <v>62</v>
      </c>
      <c r="E72" s="538"/>
      <c r="F72" s="538"/>
      <c r="G72" s="538"/>
      <c r="H72" s="538"/>
      <c r="I72" s="538"/>
      <c r="J72" s="539"/>
      <c r="K72" s="439" t="s">
        <v>63</v>
      </c>
      <c r="L72" s="440" t="s">
        <v>62</v>
      </c>
      <c r="M72" s="441" t="s">
        <v>5</v>
      </c>
      <c r="N72" s="289">
        <f>N73+N85</f>
        <v>25193.870000000003</v>
      </c>
      <c r="O72" s="18"/>
    </row>
    <row r="73" spans="1:15" x14ac:dyDescent="0.2">
      <c r="A73" s="17"/>
      <c r="B73" s="432"/>
      <c r="C73" s="41"/>
      <c r="D73" s="433"/>
      <c r="E73" s="496" t="s">
        <v>60</v>
      </c>
      <c r="F73" s="496"/>
      <c r="G73" s="496"/>
      <c r="H73" s="496"/>
      <c r="I73" s="496"/>
      <c r="J73" s="497"/>
      <c r="K73" s="401" t="s">
        <v>61</v>
      </c>
      <c r="L73" s="402" t="s">
        <v>60</v>
      </c>
      <c r="M73" s="406" t="s">
        <v>5</v>
      </c>
      <c r="N73" s="260">
        <f>N74+N78</f>
        <v>14760.310000000001</v>
      </c>
      <c r="O73" s="18"/>
    </row>
    <row r="74" spans="1:15" ht="22.5" x14ac:dyDescent="0.2">
      <c r="A74" s="17"/>
      <c r="B74" s="432"/>
      <c r="C74" s="41"/>
      <c r="D74" s="432"/>
      <c r="E74" s="431"/>
      <c r="F74" s="496" t="s">
        <v>58</v>
      </c>
      <c r="G74" s="496"/>
      <c r="H74" s="496"/>
      <c r="I74" s="496"/>
      <c r="J74" s="497"/>
      <c r="K74" s="401" t="s">
        <v>59</v>
      </c>
      <c r="L74" s="402" t="s">
        <v>58</v>
      </c>
      <c r="M74" s="406" t="s">
        <v>5</v>
      </c>
      <c r="N74" s="260">
        <f>N75</f>
        <v>7260.31</v>
      </c>
      <c r="O74" s="18"/>
    </row>
    <row r="75" spans="1:15" ht="22.5" x14ac:dyDescent="0.2">
      <c r="A75" s="17"/>
      <c r="B75" s="432"/>
      <c r="C75" s="41"/>
      <c r="D75" s="432"/>
      <c r="E75" s="430"/>
      <c r="F75" s="431"/>
      <c r="G75" s="496" t="s">
        <v>52</v>
      </c>
      <c r="H75" s="496"/>
      <c r="I75" s="496"/>
      <c r="J75" s="497"/>
      <c r="K75" s="401" t="s">
        <v>57</v>
      </c>
      <c r="L75" s="402" t="s">
        <v>52</v>
      </c>
      <c r="M75" s="406" t="s">
        <v>5</v>
      </c>
      <c r="N75" s="260">
        <f>N76</f>
        <v>7260.31</v>
      </c>
      <c r="O75" s="18"/>
    </row>
    <row r="76" spans="1:15" ht="22.5" x14ac:dyDescent="0.2">
      <c r="A76" s="17"/>
      <c r="B76" s="432"/>
      <c r="C76" s="41"/>
      <c r="D76" s="432"/>
      <c r="E76" s="430"/>
      <c r="F76" s="430"/>
      <c r="G76" s="431"/>
      <c r="H76" s="501" t="s">
        <v>56</v>
      </c>
      <c r="I76" s="501"/>
      <c r="J76" s="502"/>
      <c r="K76" s="401" t="s">
        <v>55</v>
      </c>
      <c r="L76" s="402" t="s">
        <v>52</v>
      </c>
      <c r="M76" s="406">
        <v>600</v>
      </c>
      <c r="N76" s="260">
        <f>N77</f>
        <v>7260.31</v>
      </c>
      <c r="O76" s="18"/>
    </row>
    <row r="77" spans="1:15" x14ac:dyDescent="0.2">
      <c r="A77" s="17"/>
      <c r="B77" s="432"/>
      <c r="C77" s="41"/>
      <c r="D77" s="432"/>
      <c r="E77" s="430"/>
      <c r="F77" s="430"/>
      <c r="G77" s="430"/>
      <c r="H77" s="429"/>
      <c r="I77" s="501" t="s">
        <v>54</v>
      </c>
      <c r="J77" s="502"/>
      <c r="K77" s="401" t="s">
        <v>53</v>
      </c>
      <c r="L77" s="402" t="s">
        <v>52</v>
      </c>
      <c r="M77" s="406">
        <v>610</v>
      </c>
      <c r="N77" s="260">
        <f>7322.51+437.8-500</f>
        <v>7260.31</v>
      </c>
      <c r="O77" s="18"/>
    </row>
    <row r="78" spans="1:15" ht="22.5" x14ac:dyDescent="0.2">
      <c r="A78" s="17"/>
      <c r="B78" s="432"/>
      <c r="C78" s="41"/>
      <c r="D78" s="432"/>
      <c r="E78" s="431"/>
      <c r="F78" s="496" t="s">
        <v>50</v>
      </c>
      <c r="G78" s="496"/>
      <c r="H78" s="496"/>
      <c r="I78" s="496"/>
      <c r="J78" s="497"/>
      <c r="K78" s="401" t="s">
        <v>51</v>
      </c>
      <c r="L78" s="402" t="s">
        <v>50</v>
      </c>
      <c r="M78" s="406" t="s">
        <v>5</v>
      </c>
      <c r="N78" s="260">
        <f>N79+N82</f>
        <v>7500</v>
      </c>
      <c r="O78" s="18"/>
    </row>
    <row r="79" spans="1:15" ht="33.75" x14ac:dyDescent="0.2">
      <c r="A79" s="17"/>
      <c r="B79" s="432"/>
      <c r="C79" s="41"/>
      <c r="D79" s="432"/>
      <c r="E79" s="430"/>
      <c r="F79" s="431"/>
      <c r="G79" s="496" t="s">
        <v>48</v>
      </c>
      <c r="H79" s="496"/>
      <c r="I79" s="496"/>
      <c r="J79" s="497"/>
      <c r="K79" s="401" t="s">
        <v>49</v>
      </c>
      <c r="L79" s="402" t="s">
        <v>48</v>
      </c>
      <c r="M79" s="406" t="s">
        <v>5</v>
      </c>
      <c r="N79" s="260">
        <f>N80</f>
        <v>7500</v>
      </c>
      <c r="O79" s="18"/>
    </row>
    <row r="80" spans="1:15" ht="22.5" x14ac:dyDescent="0.2">
      <c r="A80" s="17"/>
      <c r="B80" s="432"/>
      <c r="C80" s="41"/>
      <c r="D80" s="432"/>
      <c r="E80" s="430"/>
      <c r="F80" s="430"/>
      <c r="G80" s="431"/>
      <c r="H80" s="501" t="s">
        <v>26</v>
      </c>
      <c r="I80" s="501"/>
      <c r="J80" s="502"/>
      <c r="K80" s="401" t="s">
        <v>25</v>
      </c>
      <c r="L80" s="402" t="s">
        <v>48</v>
      </c>
      <c r="M80" s="406">
        <v>200</v>
      </c>
      <c r="N80" s="260">
        <f>N81</f>
        <v>7500</v>
      </c>
      <c r="O80" s="18"/>
    </row>
    <row r="81" spans="1:15" ht="22.5" x14ac:dyDescent="0.2">
      <c r="A81" s="17"/>
      <c r="B81" s="432"/>
      <c r="C81" s="41"/>
      <c r="D81" s="432"/>
      <c r="E81" s="430"/>
      <c r="F81" s="430"/>
      <c r="G81" s="430"/>
      <c r="H81" s="429"/>
      <c r="I81" s="501" t="s">
        <v>24</v>
      </c>
      <c r="J81" s="502"/>
      <c r="K81" s="401" t="s">
        <v>23</v>
      </c>
      <c r="L81" s="402" t="s">
        <v>48</v>
      </c>
      <c r="M81" s="406">
        <v>240</v>
      </c>
      <c r="N81" s="260">
        <f>12354.24-4854.24</f>
        <v>7500</v>
      </c>
      <c r="O81" s="18"/>
    </row>
    <row r="82" spans="1:15" ht="22.5" hidden="1" x14ac:dyDescent="0.2">
      <c r="A82" s="17"/>
      <c r="B82" s="432"/>
      <c r="C82" s="41"/>
      <c r="D82" s="432"/>
      <c r="E82" s="430"/>
      <c r="F82" s="431"/>
      <c r="G82" s="496" t="s">
        <v>46</v>
      </c>
      <c r="H82" s="496"/>
      <c r="I82" s="496"/>
      <c r="J82" s="497"/>
      <c r="K82" s="401" t="s">
        <v>47</v>
      </c>
      <c r="L82" s="402" t="s">
        <v>46</v>
      </c>
      <c r="M82" s="406" t="s">
        <v>5</v>
      </c>
      <c r="N82" s="260">
        <f>N83</f>
        <v>0</v>
      </c>
      <c r="O82" s="18"/>
    </row>
    <row r="83" spans="1:15" ht="22.5" hidden="1" x14ac:dyDescent="0.2">
      <c r="A83" s="17"/>
      <c r="B83" s="432"/>
      <c r="C83" s="41"/>
      <c r="D83" s="432"/>
      <c r="E83" s="430"/>
      <c r="F83" s="430"/>
      <c r="G83" s="431"/>
      <c r="H83" s="501" t="s">
        <v>26</v>
      </c>
      <c r="I83" s="501"/>
      <c r="J83" s="502"/>
      <c r="K83" s="401" t="s">
        <v>25</v>
      </c>
      <c r="L83" s="402" t="s">
        <v>46</v>
      </c>
      <c r="M83" s="406">
        <v>200</v>
      </c>
      <c r="N83" s="260">
        <f>N84</f>
        <v>0</v>
      </c>
      <c r="O83" s="18"/>
    </row>
    <row r="84" spans="1:15" ht="22.5" hidden="1" x14ac:dyDescent="0.2">
      <c r="A84" s="17"/>
      <c r="B84" s="432"/>
      <c r="C84" s="41"/>
      <c r="D84" s="432"/>
      <c r="E84" s="430"/>
      <c r="F84" s="430"/>
      <c r="G84" s="430"/>
      <c r="H84" s="429"/>
      <c r="I84" s="501" t="s">
        <v>24</v>
      </c>
      <c r="J84" s="502"/>
      <c r="K84" s="401" t="s">
        <v>23</v>
      </c>
      <c r="L84" s="402" t="s">
        <v>46</v>
      </c>
      <c r="M84" s="406">
        <v>240</v>
      </c>
      <c r="N84" s="260"/>
      <c r="O84" s="18"/>
    </row>
    <row r="85" spans="1:15" x14ac:dyDescent="0.2">
      <c r="A85" s="17"/>
      <c r="B85" s="432"/>
      <c r="C85" s="41"/>
      <c r="D85" s="433"/>
      <c r="E85" s="496" t="s">
        <v>124</v>
      </c>
      <c r="F85" s="496"/>
      <c r="G85" s="496"/>
      <c r="H85" s="496"/>
      <c r="I85" s="496"/>
      <c r="J85" s="497"/>
      <c r="K85" s="401" t="s">
        <v>125</v>
      </c>
      <c r="L85" s="402" t="s">
        <v>124</v>
      </c>
      <c r="M85" s="406" t="s">
        <v>5</v>
      </c>
      <c r="N85" s="260">
        <v>10433.56</v>
      </c>
      <c r="O85" s="18"/>
    </row>
    <row r="86" spans="1:15" x14ac:dyDescent="0.2">
      <c r="A86" s="17"/>
      <c r="B86" s="432"/>
      <c r="C86" s="41"/>
      <c r="D86" s="432"/>
      <c r="E86" s="431"/>
      <c r="F86" s="496" t="s">
        <v>122</v>
      </c>
      <c r="G86" s="496"/>
      <c r="H86" s="496"/>
      <c r="I86" s="496"/>
      <c r="J86" s="497"/>
      <c r="K86" s="401" t="s">
        <v>123</v>
      </c>
      <c r="L86" s="402" t="s">
        <v>122</v>
      </c>
      <c r="M86" s="406" t="s">
        <v>5</v>
      </c>
      <c r="N86" s="260">
        <v>10233.56</v>
      </c>
      <c r="O86" s="18"/>
    </row>
    <row r="87" spans="1:15" ht="22.5" x14ac:dyDescent="0.2">
      <c r="A87" s="17"/>
      <c r="B87" s="432"/>
      <c r="C87" s="41"/>
      <c r="D87" s="432"/>
      <c r="E87" s="430"/>
      <c r="F87" s="431"/>
      <c r="G87" s="496" t="s">
        <v>120</v>
      </c>
      <c r="H87" s="496"/>
      <c r="I87" s="496"/>
      <c r="J87" s="497"/>
      <c r="K87" s="401" t="s">
        <v>121</v>
      </c>
      <c r="L87" s="402" t="s">
        <v>120</v>
      </c>
      <c r="M87" s="406" t="s">
        <v>5</v>
      </c>
      <c r="N87" s="260">
        <v>10233.56</v>
      </c>
      <c r="O87" s="18"/>
    </row>
    <row r="88" spans="1:15" ht="22.5" x14ac:dyDescent="0.2">
      <c r="A88" s="17"/>
      <c r="B88" s="432"/>
      <c r="C88" s="41"/>
      <c r="D88" s="432"/>
      <c r="E88" s="430"/>
      <c r="F88" s="430"/>
      <c r="G88" s="431"/>
      <c r="H88" s="501" t="s">
        <v>56</v>
      </c>
      <c r="I88" s="501"/>
      <c r="J88" s="502"/>
      <c r="K88" s="401" t="s">
        <v>55</v>
      </c>
      <c r="L88" s="402" t="s">
        <v>120</v>
      </c>
      <c r="M88" s="406">
        <v>600</v>
      </c>
      <c r="N88" s="260">
        <v>10233.56</v>
      </c>
      <c r="O88" s="18"/>
    </row>
    <row r="89" spans="1:15" x14ac:dyDescent="0.2">
      <c r="A89" s="17"/>
      <c r="B89" s="432"/>
      <c r="C89" s="41"/>
      <c r="D89" s="432"/>
      <c r="E89" s="430"/>
      <c r="F89" s="430"/>
      <c r="G89" s="430"/>
      <c r="H89" s="429"/>
      <c r="I89" s="501" t="s">
        <v>54</v>
      </c>
      <c r="J89" s="502"/>
      <c r="K89" s="401" t="s">
        <v>53</v>
      </c>
      <c r="L89" s="402" t="s">
        <v>120</v>
      </c>
      <c r="M89" s="406">
        <v>610</v>
      </c>
      <c r="N89" s="260">
        <v>10233.56</v>
      </c>
      <c r="O89" s="18"/>
    </row>
    <row r="90" spans="1:15" ht="22.5" x14ac:dyDescent="0.2">
      <c r="A90" s="17"/>
      <c r="B90" s="432"/>
      <c r="C90" s="41"/>
      <c r="D90" s="432"/>
      <c r="E90" s="431"/>
      <c r="F90" s="496" t="s">
        <v>118</v>
      </c>
      <c r="G90" s="496"/>
      <c r="H90" s="496"/>
      <c r="I90" s="496"/>
      <c r="J90" s="497"/>
      <c r="K90" s="401" t="s">
        <v>119</v>
      </c>
      <c r="L90" s="402" t="s">
        <v>118</v>
      </c>
      <c r="M90" s="406" t="s">
        <v>5</v>
      </c>
      <c r="N90" s="260">
        <f>N91</f>
        <v>200</v>
      </c>
      <c r="O90" s="18"/>
    </row>
    <row r="91" spans="1:15" x14ac:dyDescent="0.2">
      <c r="A91" s="17"/>
      <c r="B91" s="432"/>
      <c r="C91" s="41"/>
      <c r="D91" s="432"/>
      <c r="E91" s="430"/>
      <c r="F91" s="431"/>
      <c r="G91" s="496" t="s">
        <v>114</v>
      </c>
      <c r="H91" s="496"/>
      <c r="I91" s="496"/>
      <c r="J91" s="497"/>
      <c r="K91" s="401" t="s">
        <v>117</v>
      </c>
      <c r="L91" s="402" t="s">
        <v>114</v>
      </c>
      <c r="M91" s="406" t="s">
        <v>5</v>
      </c>
      <c r="N91" s="260">
        <f>N92</f>
        <v>200</v>
      </c>
      <c r="O91" s="18"/>
    </row>
    <row r="92" spans="1:15" x14ac:dyDescent="0.2">
      <c r="A92" s="17"/>
      <c r="B92" s="432"/>
      <c r="C92" s="41"/>
      <c r="D92" s="432"/>
      <c r="E92" s="430"/>
      <c r="F92" s="430"/>
      <c r="G92" s="431"/>
      <c r="H92" s="501" t="s">
        <v>71</v>
      </c>
      <c r="I92" s="501"/>
      <c r="J92" s="502"/>
      <c r="K92" s="401" t="s">
        <v>70</v>
      </c>
      <c r="L92" s="402" t="s">
        <v>114</v>
      </c>
      <c r="M92" s="406">
        <v>300</v>
      </c>
      <c r="N92" s="260">
        <f>N93</f>
        <v>200</v>
      </c>
      <c r="O92" s="18"/>
    </row>
    <row r="93" spans="1:15" x14ac:dyDescent="0.2">
      <c r="A93" s="17"/>
      <c r="B93" s="432"/>
      <c r="C93" s="41"/>
      <c r="D93" s="432"/>
      <c r="E93" s="430"/>
      <c r="F93" s="430"/>
      <c r="G93" s="430"/>
      <c r="H93" s="429"/>
      <c r="I93" s="501" t="s">
        <v>116</v>
      </c>
      <c r="J93" s="502"/>
      <c r="K93" s="401" t="s">
        <v>115</v>
      </c>
      <c r="L93" s="402" t="s">
        <v>114</v>
      </c>
      <c r="M93" s="406">
        <v>350</v>
      </c>
      <c r="N93" s="260">
        <v>200</v>
      </c>
      <c r="O93" s="18"/>
    </row>
    <row r="94" spans="1:15" x14ac:dyDescent="0.2">
      <c r="A94" s="17"/>
      <c r="B94" s="432"/>
      <c r="C94" s="43"/>
      <c r="D94" s="432"/>
      <c r="E94" s="430"/>
      <c r="F94" s="430"/>
      <c r="G94" s="430"/>
      <c r="H94" s="429"/>
      <c r="I94" s="428"/>
      <c r="J94" s="429"/>
      <c r="K94" s="401" t="s">
        <v>730</v>
      </c>
      <c r="L94" s="402"/>
      <c r="M94" s="406"/>
      <c r="N94" s="260"/>
      <c r="O94" s="18"/>
    </row>
    <row r="95" spans="1:15" ht="22.5" x14ac:dyDescent="0.2">
      <c r="A95" s="17"/>
      <c r="B95" s="432"/>
      <c r="C95" s="43"/>
      <c r="D95" s="538" t="s">
        <v>110</v>
      </c>
      <c r="E95" s="538"/>
      <c r="F95" s="538"/>
      <c r="G95" s="538"/>
      <c r="H95" s="538"/>
      <c r="I95" s="538"/>
      <c r="J95" s="539"/>
      <c r="K95" s="439" t="s">
        <v>111</v>
      </c>
      <c r="L95" s="440" t="s">
        <v>110</v>
      </c>
      <c r="M95" s="441" t="s">
        <v>5</v>
      </c>
      <c r="N95" s="289">
        <f>N96+N105</f>
        <v>27120.92</v>
      </c>
      <c r="O95" s="18"/>
    </row>
    <row r="96" spans="1:15" x14ac:dyDescent="0.2">
      <c r="A96" s="17"/>
      <c r="B96" s="432"/>
      <c r="C96" s="41"/>
      <c r="D96" s="433"/>
      <c r="E96" s="496" t="s">
        <v>108</v>
      </c>
      <c r="F96" s="496"/>
      <c r="G96" s="496"/>
      <c r="H96" s="496"/>
      <c r="I96" s="496"/>
      <c r="J96" s="497"/>
      <c r="K96" s="401" t="s">
        <v>109</v>
      </c>
      <c r="L96" s="402" t="s">
        <v>108</v>
      </c>
      <c r="M96" s="406" t="s">
        <v>5</v>
      </c>
      <c r="N96" s="260">
        <f>N97</f>
        <v>5743.8</v>
      </c>
      <c r="O96" s="18"/>
    </row>
    <row r="97" spans="1:15" ht="22.5" x14ac:dyDescent="0.2">
      <c r="A97" s="17"/>
      <c r="B97" s="432"/>
      <c r="C97" s="41"/>
      <c r="D97" s="432"/>
      <c r="E97" s="431"/>
      <c r="F97" s="496" t="s">
        <v>106</v>
      </c>
      <c r="G97" s="496"/>
      <c r="H97" s="496"/>
      <c r="I97" s="496"/>
      <c r="J97" s="497"/>
      <c r="K97" s="401" t="s">
        <v>107</v>
      </c>
      <c r="L97" s="402" t="s">
        <v>106</v>
      </c>
      <c r="M97" s="406" t="s">
        <v>5</v>
      </c>
      <c r="N97" s="260">
        <f>N98</f>
        <v>5743.8</v>
      </c>
      <c r="O97" s="18"/>
    </row>
    <row r="98" spans="1:15" x14ac:dyDescent="0.2">
      <c r="A98" s="17"/>
      <c r="B98" s="432"/>
      <c r="C98" s="41"/>
      <c r="D98" s="432"/>
      <c r="E98" s="430"/>
      <c r="F98" s="431"/>
      <c r="G98" s="496" t="s">
        <v>104</v>
      </c>
      <c r="H98" s="496"/>
      <c r="I98" s="496"/>
      <c r="J98" s="497"/>
      <c r="K98" s="401" t="s">
        <v>105</v>
      </c>
      <c r="L98" s="402" t="s">
        <v>104</v>
      </c>
      <c r="M98" s="406" t="s">
        <v>5</v>
      </c>
      <c r="N98" s="260">
        <f>N99</f>
        <v>5743.8</v>
      </c>
      <c r="O98" s="18"/>
    </row>
    <row r="99" spans="1:15" ht="22.5" x14ac:dyDescent="0.2">
      <c r="A99" s="17"/>
      <c r="B99" s="432"/>
      <c r="C99" s="41"/>
      <c r="D99" s="432"/>
      <c r="E99" s="430"/>
      <c r="F99" s="430"/>
      <c r="G99" s="431"/>
      <c r="H99" s="501" t="s">
        <v>56</v>
      </c>
      <c r="I99" s="501"/>
      <c r="J99" s="502"/>
      <c r="K99" s="401" t="s">
        <v>55</v>
      </c>
      <c r="L99" s="402" t="s">
        <v>104</v>
      </c>
      <c r="M99" s="406">
        <v>600</v>
      </c>
      <c r="N99" s="260">
        <f>N100</f>
        <v>5743.8</v>
      </c>
      <c r="O99" s="18"/>
    </row>
    <row r="100" spans="1:15" x14ac:dyDescent="0.2">
      <c r="A100" s="17"/>
      <c r="B100" s="432"/>
      <c r="C100" s="41"/>
      <c r="D100" s="432"/>
      <c r="E100" s="430"/>
      <c r="F100" s="430"/>
      <c r="G100" s="430"/>
      <c r="H100" s="429"/>
      <c r="I100" s="501" t="s">
        <v>54</v>
      </c>
      <c r="J100" s="502"/>
      <c r="K100" s="401" t="s">
        <v>53</v>
      </c>
      <c r="L100" s="402" t="s">
        <v>104</v>
      </c>
      <c r="M100" s="406">
        <v>610</v>
      </c>
      <c r="N100" s="260">
        <v>5743.8</v>
      </c>
      <c r="O100" s="18"/>
    </row>
    <row r="101" spans="1:15" ht="22.5" hidden="1" x14ac:dyDescent="0.2">
      <c r="A101" s="17"/>
      <c r="B101" s="432"/>
      <c r="C101" s="41"/>
      <c r="D101" s="432"/>
      <c r="E101" s="431"/>
      <c r="F101" s="496" t="s">
        <v>103</v>
      </c>
      <c r="G101" s="496"/>
      <c r="H101" s="496"/>
      <c r="I101" s="496"/>
      <c r="J101" s="497"/>
      <c r="K101" s="401" t="s">
        <v>91</v>
      </c>
      <c r="L101" s="402" t="s">
        <v>103</v>
      </c>
      <c r="M101" s="406" t="s">
        <v>5</v>
      </c>
      <c r="N101" s="260">
        <f>N102</f>
        <v>0</v>
      </c>
      <c r="O101" s="18"/>
    </row>
    <row r="102" spans="1:15" ht="22.5" hidden="1" x14ac:dyDescent="0.2">
      <c r="A102" s="17"/>
      <c r="B102" s="432"/>
      <c r="C102" s="41"/>
      <c r="D102" s="432"/>
      <c r="E102" s="430"/>
      <c r="F102" s="431"/>
      <c r="G102" s="496" t="s">
        <v>102</v>
      </c>
      <c r="H102" s="496"/>
      <c r="I102" s="496"/>
      <c r="J102" s="497"/>
      <c r="K102" s="401" t="s">
        <v>89</v>
      </c>
      <c r="L102" s="402" t="s">
        <v>102</v>
      </c>
      <c r="M102" s="406" t="s">
        <v>5</v>
      </c>
      <c r="N102" s="260">
        <f>N103</f>
        <v>0</v>
      </c>
      <c r="O102" s="18"/>
    </row>
    <row r="103" spans="1:15" ht="22.5" hidden="1" x14ac:dyDescent="0.2">
      <c r="A103" s="17"/>
      <c r="B103" s="432"/>
      <c r="C103" s="41"/>
      <c r="D103" s="432"/>
      <c r="E103" s="430"/>
      <c r="F103" s="430"/>
      <c r="G103" s="431"/>
      <c r="H103" s="501" t="s">
        <v>56</v>
      </c>
      <c r="I103" s="501"/>
      <c r="J103" s="502"/>
      <c r="K103" s="401" t="s">
        <v>55</v>
      </c>
      <c r="L103" s="402" t="s">
        <v>102</v>
      </c>
      <c r="M103" s="406">
        <v>600</v>
      </c>
      <c r="N103" s="260">
        <f>N104</f>
        <v>0</v>
      </c>
      <c r="O103" s="18"/>
    </row>
    <row r="104" spans="1:15" x14ac:dyDescent="0.2">
      <c r="A104" s="17"/>
      <c r="B104" s="432"/>
      <c r="C104" s="41"/>
      <c r="D104" s="432"/>
      <c r="E104" s="430"/>
      <c r="F104" s="430"/>
      <c r="G104" s="430"/>
      <c r="H104" s="429"/>
      <c r="I104" s="501" t="s">
        <v>54</v>
      </c>
      <c r="J104" s="502"/>
      <c r="K104" s="401" t="s">
        <v>53</v>
      </c>
      <c r="L104" s="402" t="s">
        <v>102</v>
      </c>
      <c r="M104" s="406">
        <v>610</v>
      </c>
      <c r="N104" s="260"/>
      <c r="O104" s="18"/>
    </row>
    <row r="105" spans="1:15" x14ac:dyDescent="0.2">
      <c r="A105" s="17"/>
      <c r="B105" s="432"/>
      <c r="C105" s="41"/>
      <c r="D105" s="433"/>
      <c r="E105" s="496" t="s">
        <v>100</v>
      </c>
      <c r="F105" s="496"/>
      <c r="G105" s="496"/>
      <c r="H105" s="496"/>
      <c r="I105" s="496"/>
      <c r="J105" s="497"/>
      <c r="K105" s="401" t="s">
        <v>101</v>
      </c>
      <c r="L105" s="402" t="s">
        <v>100</v>
      </c>
      <c r="M105" s="406" t="s">
        <v>5</v>
      </c>
      <c r="N105" s="260">
        <f>N106+N110+N114+N118</f>
        <v>21377.119999999999</v>
      </c>
      <c r="O105" s="18"/>
    </row>
    <row r="106" spans="1:15" ht="22.5" x14ac:dyDescent="0.2">
      <c r="A106" s="17"/>
      <c r="B106" s="432"/>
      <c r="C106" s="41"/>
      <c r="D106" s="432"/>
      <c r="E106" s="431"/>
      <c r="F106" s="496" t="s">
        <v>98</v>
      </c>
      <c r="G106" s="496"/>
      <c r="H106" s="496"/>
      <c r="I106" s="496"/>
      <c r="J106" s="497"/>
      <c r="K106" s="401" t="s">
        <v>99</v>
      </c>
      <c r="L106" s="402" t="s">
        <v>98</v>
      </c>
      <c r="M106" s="406" t="s">
        <v>5</v>
      </c>
      <c r="N106" s="260">
        <f>N107</f>
        <v>725.35</v>
      </c>
      <c r="O106" s="18"/>
    </row>
    <row r="107" spans="1:15" x14ac:dyDescent="0.2">
      <c r="A107" s="17"/>
      <c r="B107" s="432"/>
      <c r="C107" s="41"/>
      <c r="D107" s="432"/>
      <c r="E107" s="430"/>
      <c r="F107" s="431"/>
      <c r="G107" s="496" t="s">
        <v>96</v>
      </c>
      <c r="H107" s="496"/>
      <c r="I107" s="496"/>
      <c r="J107" s="497"/>
      <c r="K107" s="401" t="s">
        <v>97</v>
      </c>
      <c r="L107" s="402" t="s">
        <v>96</v>
      </c>
      <c r="M107" s="406" t="s">
        <v>5</v>
      </c>
      <c r="N107" s="260">
        <f>N108</f>
        <v>725.35</v>
      </c>
      <c r="O107" s="18"/>
    </row>
    <row r="108" spans="1:15" ht="22.5" x14ac:dyDescent="0.2">
      <c r="A108" s="17"/>
      <c r="B108" s="432"/>
      <c r="C108" s="41"/>
      <c r="D108" s="432"/>
      <c r="E108" s="430"/>
      <c r="F108" s="430"/>
      <c r="G108" s="431"/>
      <c r="H108" s="501" t="s">
        <v>26</v>
      </c>
      <c r="I108" s="501"/>
      <c r="J108" s="502"/>
      <c r="K108" s="401" t="s">
        <v>25</v>
      </c>
      <c r="L108" s="402" t="s">
        <v>96</v>
      </c>
      <c r="M108" s="406">
        <v>200</v>
      </c>
      <c r="N108" s="260">
        <f>N109</f>
        <v>725.35</v>
      </c>
      <c r="O108" s="18"/>
    </row>
    <row r="109" spans="1:15" ht="22.5" x14ac:dyDescent="0.2">
      <c r="A109" s="17"/>
      <c r="B109" s="432"/>
      <c r="C109" s="41"/>
      <c r="D109" s="432"/>
      <c r="E109" s="430"/>
      <c r="F109" s="430"/>
      <c r="G109" s="430"/>
      <c r="H109" s="429"/>
      <c r="I109" s="501" t="s">
        <v>24</v>
      </c>
      <c r="J109" s="502"/>
      <c r="K109" s="401" t="s">
        <v>23</v>
      </c>
      <c r="L109" s="402" t="s">
        <v>96</v>
      </c>
      <c r="M109" s="406">
        <v>240</v>
      </c>
      <c r="N109" s="260">
        <v>725.35</v>
      </c>
      <c r="O109" s="18"/>
    </row>
    <row r="110" spans="1:15" x14ac:dyDescent="0.2">
      <c r="A110" s="17"/>
      <c r="B110" s="432"/>
      <c r="C110" s="41"/>
      <c r="D110" s="432"/>
      <c r="E110" s="431"/>
      <c r="F110" s="496" t="s">
        <v>94</v>
      </c>
      <c r="G110" s="496"/>
      <c r="H110" s="496"/>
      <c r="I110" s="496"/>
      <c r="J110" s="497"/>
      <c r="K110" s="401" t="s">
        <v>95</v>
      </c>
      <c r="L110" s="402" t="s">
        <v>94</v>
      </c>
      <c r="M110" s="406" t="s">
        <v>5</v>
      </c>
      <c r="N110" s="260">
        <f>N111</f>
        <v>20651.77</v>
      </c>
      <c r="O110" s="18"/>
    </row>
    <row r="111" spans="1:15" ht="22.5" x14ac:dyDescent="0.2">
      <c r="A111" s="17"/>
      <c r="B111" s="432"/>
      <c r="C111" s="41"/>
      <c r="D111" s="432"/>
      <c r="E111" s="430"/>
      <c r="F111" s="431"/>
      <c r="G111" s="496" t="s">
        <v>92</v>
      </c>
      <c r="H111" s="496"/>
      <c r="I111" s="496"/>
      <c r="J111" s="497"/>
      <c r="K111" s="401" t="s">
        <v>93</v>
      </c>
      <c r="L111" s="402" t="s">
        <v>92</v>
      </c>
      <c r="M111" s="406" t="s">
        <v>5</v>
      </c>
      <c r="N111" s="260">
        <f>N112</f>
        <v>20651.77</v>
      </c>
      <c r="O111" s="18"/>
    </row>
    <row r="112" spans="1:15" ht="22.5" x14ac:dyDescent="0.2">
      <c r="A112" s="17"/>
      <c r="B112" s="432"/>
      <c r="C112" s="41"/>
      <c r="D112" s="432"/>
      <c r="E112" s="430"/>
      <c r="F112" s="430"/>
      <c r="G112" s="431"/>
      <c r="H112" s="501" t="s">
        <v>56</v>
      </c>
      <c r="I112" s="501"/>
      <c r="J112" s="502"/>
      <c r="K112" s="401" t="s">
        <v>55</v>
      </c>
      <c r="L112" s="402" t="s">
        <v>92</v>
      </c>
      <c r="M112" s="406">
        <v>600</v>
      </c>
      <c r="N112" s="260">
        <f>N113</f>
        <v>20651.77</v>
      </c>
      <c r="O112" s="18"/>
    </row>
    <row r="113" spans="1:15" x14ac:dyDescent="0.2">
      <c r="A113" s="17"/>
      <c r="B113" s="432"/>
      <c r="C113" s="41"/>
      <c r="D113" s="432"/>
      <c r="E113" s="430"/>
      <c r="F113" s="430"/>
      <c r="G113" s="430"/>
      <c r="H113" s="429"/>
      <c r="I113" s="501" t="s">
        <v>54</v>
      </c>
      <c r="J113" s="502"/>
      <c r="K113" s="401" t="s">
        <v>53</v>
      </c>
      <c r="L113" s="402" t="s">
        <v>92</v>
      </c>
      <c r="M113" s="406">
        <v>610</v>
      </c>
      <c r="N113" s="260">
        <f>21709.27-34-1023.5</f>
        <v>20651.77</v>
      </c>
      <c r="O113" s="18"/>
    </row>
    <row r="114" spans="1:15" ht="22.5" hidden="1" x14ac:dyDescent="0.2">
      <c r="A114" s="17"/>
      <c r="B114" s="432"/>
      <c r="C114" s="41"/>
      <c r="D114" s="432"/>
      <c r="E114" s="431"/>
      <c r="F114" s="496" t="s">
        <v>90</v>
      </c>
      <c r="G114" s="496"/>
      <c r="H114" s="496"/>
      <c r="I114" s="496"/>
      <c r="J114" s="497"/>
      <c r="K114" s="401" t="s">
        <v>91</v>
      </c>
      <c r="L114" s="402" t="s">
        <v>90</v>
      </c>
      <c r="M114" s="406" t="s">
        <v>5</v>
      </c>
      <c r="N114" s="260">
        <f>N115</f>
        <v>0</v>
      </c>
      <c r="O114" s="18"/>
    </row>
    <row r="115" spans="1:15" ht="22.5" hidden="1" x14ac:dyDescent="0.2">
      <c r="A115" s="17"/>
      <c r="B115" s="432"/>
      <c r="C115" s="41"/>
      <c r="D115" s="432"/>
      <c r="E115" s="430"/>
      <c r="F115" s="431"/>
      <c r="G115" s="496" t="s">
        <v>88</v>
      </c>
      <c r="H115" s="496"/>
      <c r="I115" s="496"/>
      <c r="J115" s="497"/>
      <c r="K115" s="401" t="s">
        <v>89</v>
      </c>
      <c r="L115" s="402" t="s">
        <v>88</v>
      </c>
      <c r="M115" s="406" t="s">
        <v>5</v>
      </c>
      <c r="N115" s="260">
        <f>N116</f>
        <v>0</v>
      </c>
      <c r="O115" s="18"/>
    </row>
    <row r="116" spans="1:15" ht="22.5" hidden="1" x14ac:dyDescent="0.2">
      <c r="A116" s="17"/>
      <c r="B116" s="432"/>
      <c r="C116" s="41"/>
      <c r="D116" s="432"/>
      <c r="E116" s="430"/>
      <c r="F116" s="430"/>
      <c r="G116" s="431"/>
      <c r="H116" s="501" t="s">
        <v>56</v>
      </c>
      <c r="I116" s="501"/>
      <c r="J116" s="502"/>
      <c r="K116" s="401" t="s">
        <v>55</v>
      </c>
      <c r="L116" s="402" t="s">
        <v>88</v>
      </c>
      <c r="M116" s="406">
        <v>600</v>
      </c>
      <c r="N116" s="260">
        <f>N117</f>
        <v>0</v>
      </c>
      <c r="O116" s="18"/>
    </row>
    <row r="117" spans="1:15" hidden="1" x14ac:dyDescent="0.2">
      <c r="A117" s="17"/>
      <c r="B117" s="432"/>
      <c r="C117" s="41"/>
      <c r="D117" s="432"/>
      <c r="E117" s="430"/>
      <c r="F117" s="430"/>
      <c r="G117" s="430"/>
      <c r="H117" s="429"/>
      <c r="I117" s="501" t="s">
        <v>54</v>
      </c>
      <c r="J117" s="502"/>
      <c r="K117" s="401" t="s">
        <v>53</v>
      </c>
      <c r="L117" s="402" t="s">
        <v>88</v>
      </c>
      <c r="M117" s="406">
        <v>610</v>
      </c>
      <c r="N117" s="260"/>
      <c r="O117" s="18"/>
    </row>
    <row r="118" spans="1:15" hidden="1" x14ac:dyDescent="0.2">
      <c r="A118" s="17"/>
      <c r="B118" s="432"/>
      <c r="C118" s="41"/>
      <c r="D118" s="432"/>
      <c r="E118" s="431"/>
      <c r="F118" s="496" t="s">
        <v>86</v>
      </c>
      <c r="G118" s="496"/>
      <c r="H118" s="496"/>
      <c r="I118" s="496"/>
      <c r="J118" s="497"/>
      <c r="K118" s="401" t="s">
        <v>87</v>
      </c>
      <c r="L118" s="402" t="s">
        <v>86</v>
      </c>
      <c r="M118" s="406" t="s">
        <v>5</v>
      </c>
      <c r="N118" s="260">
        <f>N119+N122+N125+N128</f>
        <v>0</v>
      </c>
      <c r="O118" s="18"/>
    </row>
    <row r="119" spans="1:15" hidden="1" x14ac:dyDescent="0.2">
      <c r="A119" s="17"/>
      <c r="B119" s="432"/>
      <c r="C119" s="41"/>
      <c r="D119" s="432"/>
      <c r="E119" s="430"/>
      <c r="F119" s="431"/>
      <c r="G119" s="496" t="s">
        <v>84</v>
      </c>
      <c r="H119" s="496"/>
      <c r="I119" s="496"/>
      <c r="J119" s="497"/>
      <c r="K119" s="401" t="s">
        <v>85</v>
      </c>
      <c r="L119" s="402" t="s">
        <v>84</v>
      </c>
      <c r="M119" s="406" t="s">
        <v>5</v>
      </c>
      <c r="N119" s="260">
        <f>N120</f>
        <v>0</v>
      </c>
      <c r="O119" s="18"/>
    </row>
    <row r="120" spans="1:15" ht="22.5" hidden="1" x14ac:dyDescent="0.2">
      <c r="A120" s="17"/>
      <c r="B120" s="432"/>
      <c r="C120" s="41"/>
      <c r="D120" s="432"/>
      <c r="E120" s="430"/>
      <c r="F120" s="430"/>
      <c r="G120" s="431"/>
      <c r="H120" s="501" t="s">
        <v>26</v>
      </c>
      <c r="I120" s="501"/>
      <c r="J120" s="502"/>
      <c r="K120" s="401" t="s">
        <v>25</v>
      </c>
      <c r="L120" s="402" t="s">
        <v>84</v>
      </c>
      <c r="M120" s="406">
        <v>200</v>
      </c>
      <c r="N120" s="260">
        <f>N121</f>
        <v>0</v>
      </c>
      <c r="O120" s="18"/>
    </row>
    <row r="121" spans="1:15" ht="22.5" hidden="1" x14ac:dyDescent="0.2">
      <c r="A121" s="17"/>
      <c r="B121" s="432"/>
      <c r="C121" s="41"/>
      <c r="D121" s="432"/>
      <c r="E121" s="430"/>
      <c r="F121" s="430"/>
      <c r="G121" s="430"/>
      <c r="H121" s="429"/>
      <c r="I121" s="501" t="s">
        <v>24</v>
      </c>
      <c r="J121" s="502"/>
      <c r="K121" s="401" t="s">
        <v>23</v>
      </c>
      <c r="L121" s="402" t="s">
        <v>84</v>
      </c>
      <c r="M121" s="406">
        <v>240</v>
      </c>
      <c r="N121" s="260"/>
      <c r="O121" s="18"/>
    </row>
    <row r="122" spans="1:15" hidden="1" x14ac:dyDescent="0.2">
      <c r="A122" s="17"/>
      <c r="B122" s="432"/>
      <c r="C122" s="41"/>
      <c r="D122" s="432"/>
      <c r="E122" s="430"/>
      <c r="F122" s="431"/>
      <c r="G122" s="496" t="s">
        <v>82</v>
      </c>
      <c r="H122" s="496"/>
      <c r="I122" s="496"/>
      <c r="J122" s="497"/>
      <c r="K122" s="401" t="s">
        <v>83</v>
      </c>
      <c r="L122" s="402" t="s">
        <v>82</v>
      </c>
      <c r="M122" s="406" t="s">
        <v>5</v>
      </c>
      <c r="N122" s="260">
        <f>N123</f>
        <v>0</v>
      </c>
      <c r="O122" s="18"/>
    </row>
    <row r="123" spans="1:15" ht="22.5" hidden="1" x14ac:dyDescent="0.2">
      <c r="A123" s="17"/>
      <c r="B123" s="432"/>
      <c r="C123" s="41"/>
      <c r="D123" s="432"/>
      <c r="E123" s="430"/>
      <c r="F123" s="430"/>
      <c r="G123" s="431"/>
      <c r="H123" s="501" t="s">
        <v>26</v>
      </c>
      <c r="I123" s="501"/>
      <c r="J123" s="502"/>
      <c r="K123" s="401" t="s">
        <v>25</v>
      </c>
      <c r="L123" s="402" t="s">
        <v>82</v>
      </c>
      <c r="M123" s="406">
        <v>200</v>
      </c>
      <c r="N123" s="260">
        <f>N124</f>
        <v>0</v>
      </c>
      <c r="O123" s="18"/>
    </row>
    <row r="124" spans="1:15" ht="22.5" hidden="1" x14ac:dyDescent="0.2">
      <c r="A124" s="17"/>
      <c r="B124" s="432"/>
      <c r="C124" s="41"/>
      <c r="D124" s="432"/>
      <c r="E124" s="430"/>
      <c r="F124" s="430"/>
      <c r="G124" s="430"/>
      <c r="H124" s="429"/>
      <c r="I124" s="501" t="s">
        <v>24</v>
      </c>
      <c r="J124" s="502"/>
      <c r="K124" s="401" t="s">
        <v>23</v>
      </c>
      <c r="L124" s="402" t="s">
        <v>82</v>
      </c>
      <c r="M124" s="406">
        <v>240</v>
      </c>
      <c r="N124" s="260"/>
      <c r="O124" s="18"/>
    </row>
    <row r="125" spans="1:15" hidden="1" x14ac:dyDescent="0.2">
      <c r="A125" s="17"/>
      <c r="B125" s="432"/>
      <c r="C125" s="41"/>
      <c r="D125" s="432"/>
      <c r="E125" s="430"/>
      <c r="F125" s="431"/>
      <c r="G125" s="496" t="s">
        <v>80</v>
      </c>
      <c r="H125" s="496"/>
      <c r="I125" s="496"/>
      <c r="J125" s="497"/>
      <c r="K125" s="401" t="s">
        <v>81</v>
      </c>
      <c r="L125" s="402" t="s">
        <v>80</v>
      </c>
      <c r="M125" s="406" t="s">
        <v>5</v>
      </c>
      <c r="N125" s="260">
        <f>N126</f>
        <v>0</v>
      </c>
      <c r="O125" s="18"/>
    </row>
    <row r="126" spans="1:15" ht="22.5" hidden="1" x14ac:dyDescent="0.2">
      <c r="A126" s="17"/>
      <c r="B126" s="432"/>
      <c r="C126" s="41"/>
      <c r="D126" s="432"/>
      <c r="E126" s="430"/>
      <c r="F126" s="430"/>
      <c r="G126" s="431"/>
      <c r="H126" s="501" t="s">
        <v>26</v>
      </c>
      <c r="I126" s="501"/>
      <c r="J126" s="502"/>
      <c r="K126" s="401" t="s">
        <v>25</v>
      </c>
      <c r="L126" s="402" t="s">
        <v>80</v>
      </c>
      <c r="M126" s="406">
        <v>200</v>
      </c>
      <c r="N126" s="260">
        <f>N127</f>
        <v>0</v>
      </c>
      <c r="O126" s="18"/>
    </row>
    <row r="127" spans="1:15" ht="22.5" hidden="1" x14ac:dyDescent="0.2">
      <c r="A127" s="17"/>
      <c r="B127" s="432"/>
      <c r="C127" s="41"/>
      <c r="D127" s="432"/>
      <c r="E127" s="430"/>
      <c r="F127" s="430"/>
      <c r="G127" s="430"/>
      <c r="H127" s="429"/>
      <c r="I127" s="501" t="s">
        <v>24</v>
      </c>
      <c r="J127" s="502"/>
      <c r="K127" s="401" t="s">
        <v>23</v>
      </c>
      <c r="L127" s="402" t="s">
        <v>80</v>
      </c>
      <c r="M127" s="406">
        <v>240</v>
      </c>
      <c r="N127" s="260"/>
      <c r="O127" s="18"/>
    </row>
    <row r="128" spans="1:15" ht="33.75" hidden="1" x14ac:dyDescent="0.2">
      <c r="A128" s="17"/>
      <c r="B128" s="432"/>
      <c r="C128" s="41"/>
      <c r="D128" s="432"/>
      <c r="E128" s="430"/>
      <c r="F128" s="431"/>
      <c r="G128" s="496" t="s">
        <v>79</v>
      </c>
      <c r="H128" s="496"/>
      <c r="I128" s="496"/>
      <c r="J128" s="497"/>
      <c r="K128" s="401" t="s">
        <v>49</v>
      </c>
      <c r="L128" s="402" t="s">
        <v>79</v>
      </c>
      <c r="M128" s="406" t="s">
        <v>5</v>
      </c>
      <c r="N128" s="260">
        <f>N129</f>
        <v>0</v>
      </c>
      <c r="O128" s="18"/>
    </row>
    <row r="129" spans="1:15" ht="22.5" hidden="1" x14ac:dyDescent="0.2">
      <c r="A129" s="17"/>
      <c r="B129" s="432"/>
      <c r="C129" s="41"/>
      <c r="D129" s="432"/>
      <c r="E129" s="430"/>
      <c r="F129" s="430"/>
      <c r="G129" s="431"/>
      <c r="H129" s="501" t="s">
        <v>26</v>
      </c>
      <c r="I129" s="501"/>
      <c r="J129" s="502"/>
      <c r="K129" s="401" t="s">
        <v>25</v>
      </c>
      <c r="L129" s="402" t="s">
        <v>79</v>
      </c>
      <c r="M129" s="406">
        <v>200</v>
      </c>
      <c r="N129" s="260"/>
      <c r="O129" s="18"/>
    </row>
    <row r="130" spans="1:15" ht="22.5" hidden="1" x14ac:dyDescent="0.2">
      <c r="A130" s="17"/>
      <c r="B130" s="432"/>
      <c r="C130" s="41"/>
      <c r="D130" s="432"/>
      <c r="E130" s="430"/>
      <c r="F130" s="430"/>
      <c r="G130" s="430"/>
      <c r="H130" s="429"/>
      <c r="I130" s="501" t="s">
        <v>24</v>
      </c>
      <c r="J130" s="502"/>
      <c r="K130" s="401" t="s">
        <v>23</v>
      </c>
      <c r="L130" s="402" t="s">
        <v>79</v>
      </c>
      <c r="M130" s="406">
        <v>240</v>
      </c>
      <c r="N130" s="260"/>
      <c r="O130" s="18"/>
    </row>
    <row r="131" spans="1:15" ht="33.75" x14ac:dyDescent="0.2">
      <c r="A131" s="17"/>
      <c r="B131" s="432"/>
      <c r="C131" s="43"/>
      <c r="D131" s="538" t="s">
        <v>174</v>
      </c>
      <c r="E131" s="538"/>
      <c r="F131" s="538"/>
      <c r="G131" s="538"/>
      <c r="H131" s="538"/>
      <c r="I131" s="538"/>
      <c r="J131" s="539"/>
      <c r="K131" s="439" t="s">
        <v>175</v>
      </c>
      <c r="L131" s="440" t="s">
        <v>174</v>
      </c>
      <c r="M131" s="441" t="s">
        <v>5</v>
      </c>
      <c r="N131" s="289">
        <f>N132</f>
        <v>7000</v>
      </c>
      <c r="O131" s="18"/>
    </row>
    <row r="132" spans="1:15" ht="22.5" x14ac:dyDescent="0.2">
      <c r="A132" s="17"/>
      <c r="B132" s="432"/>
      <c r="C132" s="41"/>
      <c r="D132" s="432"/>
      <c r="E132" s="431"/>
      <c r="F132" s="496" t="s">
        <v>172</v>
      </c>
      <c r="G132" s="496"/>
      <c r="H132" s="496"/>
      <c r="I132" s="496"/>
      <c r="J132" s="497"/>
      <c r="K132" s="401" t="s">
        <v>173</v>
      </c>
      <c r="L132" s="402" t="s">
        <v>172</v>
      </c>
      <c r="M132" s="406" t="s">
        <v>5</v>
      </c>
      <c r="N132" s="260">
        <f>N133+N136+N139</f>
        <v>7000</v>
      </c>
      <c r="O132" s="18"/>
    </row>
    <row r="133" spans="1:15" x14ac:dyDescent="0.2">
      <c r="A133" s="17"/>
      <c r="B133" s="432"/>
      <c r="C133" s="41"/>
      <c r="D133" s="432"/>
      <c r="E133" s="430"/>
      <c r="F133" s="431"/>
      <c r="G133" s="496" t="s">
        <v>170</v>
      </c>
      <c r="H133" s="496"/>
      <c r="I133" s="496"/>
      <c r="J133" s="497"/>
      <c r="K133" s="401" t="s">
        <v>171</v>
      </c>
      <c r="L133" s="402" t="s">
        <v>170</v>
      </c>
      <c r="M133" s="406" t="s">
        <v>5</v>
      </c>
      <c r="N133" s="260">
        <f>N134</f>
        <v>0</v>
      </c>
      <c r="O133" s="18"/>
    </row>
    <row r="134" spans="1:15" ht="22.5" x14ac:dyDescent="0.2">
      <c r="A134" s="17"/>
      <c r="B134" s="432"/>
      <c r="C134" s="41"/>
      <c r="D134" s="432"/>
      <c r="E134" s="430"/>
      <c r="F134" s="430"/>
      <c r="G134" s="431"/>
      <c r="H134" s="501" t="s">
        <v>26</v>
      </c>
      <c r="I134" s="501"/>
      <c r="J134" s="502"/>
      <c r="K134" s="401" t="s">
        <v>25</v>
      </c>
      <c r="L134" s="402" t="s">
        <v>170</v>
      </c>
      <c r="M134" s="406">
        <v>200</v>
      </c>
      <c r="N134" s="260">
        <f>N135</f>
        <v>0</v>
      </c>
      <c r="O134" s="18"/>
    </row>
    <row r="135" spans="1:15" ht="22.5" x14ac:dyDescent="0.2">
      <c r="A135" s="17"/>
      <c r="B135" s="432"/>
      <c r="C135" s="41"/>
      <c r="D135" s="432"/>
      <c r="E135" s="430"/>
      <c r="F135" s="430"/>
      <c r="G135" s="430"/>
      <c r="H135" s="429"/>
      <c r="I135" s="501" t="s">
        <v>24</v>
      </c>
      <c r="J135" s="502"/>
      <c r="K135" s="401" t="s">
        <v>23</v>
      </c>
      <c r="L135" s="402" t="s">
        <v>170</v>
      </c>
      <c r="M135" s="406">
        <v>240</v>
      </c>
      <c r="N135" s="260"/>
      <c r="O135" s="18"/>
    </row>
    <row r="136" spans="1:15" x14ac:dyDescent="0.2">
      <c r="A136" s="17"/>
      <c r="B136" s="432"/>
      <c r="C136" s="41"/>
      <c r="D136" s="432"/>
      <c r="E136" s="430"/>
      <c r="F136" s="431"/>
      <c r="G136" s="496" t="s">
        <v>169</v>
      </c>
      <c r="H136" s="496"/>
      <c r="I136" s="496"/>
      <c r="J136" s="497"/>
      <c r="K136" s="401" t="s">
        <v>729</v>
      </c>
      <c r="L136" s="402" t="s">
        <v>169</v>
      </c>
      <c r="M136" s="406" t="s">
        <v>5</v>
      </c>
      <c r="N136" s="260">
        <f>N137</f>
        <v>0</v>
      </c>
      <c r="O136" s="18"/>
    </row>
    <row r="137" spans="1:15" ht="22.5" x14ac:dyDescent="0.2">
      <c r="A137" s="17"/>
      <c r="B137" s="432"/>
      <c r="C137" s="41"/>
      <c r="D137" s="432"/>
      <c r="E137" s="430"/>
      <c r="F137" s="430"/>
      <c r="G137" s="431"/>
      <c r="H137" s="501" t="s">
        <v>26</v>
      </c>
      <c r="I137" s="501"/>
      <c r="J137" s="502"/>
      <c r="K137" s="401" t="s">
        <v>25</v>
      </c>
      <c r="L137" s="402" t="s">
        <v>169</v>
      </c>
      <c r="M137" s="406">
        <v>200</v>
      </c>
      <c r="N137" s="260">
        <f>N138</f>
        <v>0</v>
      </c>
      <c r="O137" s="18"/>
    </row>
    <row r="138" spans="1:15" ht="22.5" x14ac:dyDescent="0.2">
      <c r="A138" s="17"/>
      <c r="B138" s="432"/>
      <c r="C138" s="41"/>
      <c r="D138" s="432"/>
      <c r="E138" s="430"/>
      <c r="F138" s="430"/>
      <c r="G138" s="430"/>
      <c r="H138" s="429"/>
      <c r="I138" s="501" t="s">
        <v>24</v>
      </c>
      <c r="J138" s="502"/>
      <c r="K138" s="401" t="s">
        <v>23</v>
      </c>
      <c r="L138" s="402" t="s">
        <v>169</v>
      </c>
      <c r="M138" s="406">
        <v>240</v>
      </c>
      <c r="N138" s="260">
        <f>4650-4650</f>
        <v>0</v>
      </c>
      <c r="O138" s="18"/>
    </row>
    <row r="139" spans="1:15" x14ac:dyDescent="0.2">
      <c r="A139" s="17"/>
      <c r="B139" s="432"/>
      <c r="C139" s="41"/>
      <c r="D139" s="432"/>
      <c r="E139" s="431"/>
      <c r="F139" s="496" t="s">
        <v>167</v>
      </c>
      <c r="G139" s="496"/>
      <c r="H139" s="496"/>
      <c r="I139" s="496"/>
      <c r="J139" s="497"/>
      <c r="K139" s="401" t="s">
        <v>168</v>
      </c>
      <c r="L139" s="402" t="s">
        <v>167</v>
      </c>
      <c r="M139" s="406" t="s">
        <v>5</v>
      </c>
      <c r="N139" s="260">
        <f>N140</f>
        <v>7000</v>
      </c>
      <c r="O139" s="18"/>
    </row>
    <row r="140" spans="1:15" x14ac:dyDescent="0.2">
      <c r="A140" s="17"/>
      <c r="B140" s="432"/>
      <c r="C140" s="41"/>
      <c r="D140" s="432"/>
      <c r="E140" s="430"/>
      <c r="F140" s="431"/>
      <c r="G140" s="496" t="s">
        <v>163</v>
      </c>
      <c r="H140" s="496"/>
      <c r="I140" s="496"/>
      <c r="J140" s="497"/>
      <c r="K140" s="401" t="s">
        <v>166</v>
      </c>
      <c r="L140" s="402" t="s">
        <v>163</v>
      </c>
      <c r="M140" s="406" t="s">
        <v>5</v>
      </c>
      <c r="N140" s="260">
        <f>N141+N143</f>
        <v>7000</v>
      </c>
      <c r="O140" s="18"/>
    </row>
    <row r="141" spans="1:15" ht="22.5" x14ac:dyDescent="0.2">
      <c r="A141" s="17"/>
      <c r="B141" s="432"/>
      <c r="C141" s="41"/>
      <c r="D141" s="432"/>
      <c r="E141" s="430"/>
      <c r="F141" s="430"/>
      <c r="G141" s="431"/>
      <c r="H141" s="501" t="s">
        <v>26</v>
      </c>
      <c r="I141" s="501"/>
      <c r="J141" s="502"/>
      <c r="K141" s="401" t="s">
        <v>25</v>
      </c>
      <c r="L141" s="402" t="s">
        <v>163</v>
      </c>
      <c r="M141" s="406">
        <v>200</v>
      </c>
      <c r="N141" s="260">
        <f>N142</f>
        <v>7000</v>
      </c>
      <c r="O141" s="18"/>
    </row>
    <row r="142" spans="1:15" ht="22.5" x14ac:dyDescent="0.2">
      <c r="A142" s="17"/>
      <c r="B142" s="432"/>
      <c r="C142" s="41"/>
      <c r="D142" s="432"/>
      <c r="E142" s="430"/>
      <c r="F142" s="430"/>
      <c r="G142" s="430"/>
      <c r="H142" s="429"/>
      <c r="I142" s="501" t="s">
        <v>24</v>
      </c>
      <c r="J142" s="502"/>
      <c r="K142" s="401" t="s">
        <v>23</v>
      </c>
      <c r="L142" s="402" t="s">
        <v>163</v>
      </c>
      <c r="M142" s="406">
        <v>240</v>
      </c>
      <c r="N142" s="260">
        <f>6000+1000</f>
        <v>7000</v>
      </c>
      <c r="O142" s="18"/>
    </row>
    <row r="143" spans="1:15" x14ac:dyDescent="0.2">
      <c r="A143" s="17"/>
      <c r="B143" s="432"/>
      <c r="C143" s="41"/>
      <c r="D143" s="432"/>
      <c r="E143" s="430"/>
      <c r="F143" s="430"/>
      <c r="G143" s="431"/>
      <c r="H143" s="501" t="s">
        <v>42</v>
      </c>
      <c r="I143" s="501"/>
      <c r="J143" s="502"/>
      <c r="K143" s="401" t="s">
        <v>41</v>
      </c>
      <c r="L143" s="402" t="s">
        <v>163</v>
      </c>
      <c r="M143" s="406">
        <v>800</v>
      </c>
      <c r="N143" s="260">
        <f>N144</f>
        <v>0</v>
      </c>
      <c r="O143" s="18"/>
    </row>
    <row r="144" spans="1:15" x14ac:dyDescent="0.2">
      <c r="A144" s="17"/>
      <c r="B144" s="432"/>
      <c r="C144" s="41"/>
      <c r="D144" s="432"/>
      <c r="E144" s="430"/>
      <c r="F144" s="430"/>
      <c r="G144" s="430"/>
      <c r="H144" s="429"/>
      <c r="I144" s="501" t="s">
        <v>165</v>
      </c>
      <c r="J144" s="502"/>
      <c r="K144" s="401" t="s">
        <v>164</v>
      </c>
      <c r="L144" s="402" t="s">
        <v>163</v>
      </c>
      <c r="M144" s="406">
        <v>850</v>
      </c>
      <c r="N144" s="260">
        <v>0</v>
      </c>
      <c r="O144" s="18"/>
    </row>
    <row r="145" spans="1:15" ht="22.5" x14ac:dyDescent="0.2">
      <c r="A145" s="17"/>
      <c r="B145" s="432"/>
      <c r="C145" s="43"/>
      <c r="D145" s="538" t="s">
        <v>261</v>
      </c>
      <c r="E145" s="538"/>
      <c r="F145" s="538"/>
      <c r="G145" s="538"/>
      <c r="H145" s="538"/>
      <c r="I145" s="538"/>
      <c r="J145" s="539"/>
      <c r="K145" s="439" t="s">
        <v>262</v>
      </c>
      <c r="L145" s="440" t="s">
        <v>261</v>
      </c>
      <c r="M145" s="441" t="s">
        <v>5</v>
      </c>
      <c r="N145" s="289">
        <f>N146+N163</f>
        <v>4141.5</v>
      </c>
      <c r="O145" s="18"/>
    </row>
    <row r="146" spans="1:15" ht="22.5" x14ac:dyDescent="0.2">
      <c r="A146" s="17"/>
      <c r="B146" s="432"/>
      <c r="C146" s="41"/>
      <c r="D146" s="433"/>
      <c r="E146" s="496" t="s">
        <v>259</v>
      </c>
      <c r="F146" s="496"/>
      <c r="G146" s="496"/>
      <c r="H146" s="496"/>
      <c r="I146" s="496"/>
      <c r="J146" s="497"/>
      <c r="K146" s="401" t="s">
        <v>260</v>
      </c>
      <c r="L146" s="402" t="s">
        <v>259</v>
      </c>
      <c r="M146" s="406" t="s">
        <v>5</v>
      </c>
      <c r="N146" s="260">
        <f>N147+N151+N155+N159</f>
        <v>3076</v>
      </c>
      <c r="O146" s="18"/>
    </row>
    <row r="147" spans="1:15" ht="22.5" x14ac:dyDescent="0.2">
      <c r="A147" s="17"/>
      <c r="B147" s="432"/>
      <c r="C147" s="41"/>
      <c r="D147" s="432"/>
      <c r="E147" s="431"/>
      <c r="F147" s="496" t="s">
        <v>257</v>
      </c>
      <c r="G147" s="496"/>
      <c r="H147" s="496"/>
      <c r="I147" s="496"/>
      <c r="J147" s="497"/>
      <c r="K147" s="401" t="s">
        <v>258</v>
      </c>
      <c r="L147" s="402" t="s">
        <v>257</v>
      </c>
      <c r="M147" s="406" t="s">
        <v>5</v>
      </c>
      <c r="N147" s="260">
        <v>15</v>
      </c>
      <c r="O147" s="18"/>
    </row>
    <row r="148" spans="1:15" ht="22.5" x14ac:dyDescent="0.2">
      <c r="A148" s="17"/>
      <c r="B148" s="432"/>
      <c r="C148" s="41"/>
      <c r="D148" s="432"/>
      <c r="E148" s="430"/>
      <c r="F148" s="431"/>
      <c r="G148" s="496" t="s">
        <v>255</v>
      </c>
      <c r="H148" s="496"/>
      <c r="I148" s="496"/>
      <c r="J148" s="497"/>
      <c r="K148" s="401" t="s">
        <v>256</v>
      </c>
      <c r="L148" s="402" t="s">
        <v>255</v>
      </c>
      <c r="M148" s="406" t="s">
        <v>5</v>
      </c>
      <c r="N148" s="260">
        <v>15</v>
      </c>
      <c r="O148" s="18"/>
    </row>
    <row r="149" spans="1:15" ht="22.5" x14ac:dyDescent="0.2">
      <c r="A149" s="17"/>
      <c r="B149" s="432"/>
      <c r="C149" s="41"/>
      <c r="D149" s="432"/>
      <c r="E149" s="430"/>
      <c r="F149" s="430"/>
      <c r="G149" s="431"/>
      <c r="H149" s="501" t="s">
        <v>26</v>
      </c>
      <c r="I149" s="501"/>
      <c r="J149" s="502"/>
      <c r="K149" s="401" t="s">
        <v>25</v>
      </c>
      <c r="L149" s="402" t="s">
        <v>255</v>
      </c>
      <c r="M149" s="406">
        <v>200</v>
      </c>
      <c r="N149" s="260">
        <v>15</v>
      </c>
      <c r="O149" s="18"/>
    </row>
    <row r="150" spans="1:15" ht="22.5" x14ac:dyDescent="0.2">
      <c r="A150" s="17"/>
      <c r="B150" s="432"/>
      <c r="C150" s="41"/>
      <c r="D150" s="432"/>
      <c r="E150" s="430"/>
      <c r="F150" s="430"/>
      <c r="G150" s="430"/>
      <c r="H150" s="429"/>
      <c r="I150" s="501" t="s">
        <v>24</v>
      </c>
      <c r="J150" s="502"/>
      <c r="K150" s="401" t="s">
        <v>23</v>
      </c>
      <c r="L150" s="402" t="s">
        <v>255</v>
      </c>
      <c r="M150" s="406">
        <v>240</v>
      </c>
      <c r="N150" s="260">
        <v>15</v>
      </c>
      <c r="O150" s="18"/>
    </row>
    <row r="151" spans="1:15" ht="22.5" x14ac:dyDescent="0.2">
      <c r="A151" s="17"/>
      <c r="B151" s="432"/>
      <c r="C151" s="41"/>
      <c r="D151" s="432"/>
      <c r="E151" s="431"/>
      <c r="F151" s="496" t="s">
        <v>253</v>
      </c>
      <c r="G151" s="496"/>
      <c r="H151" s="496"/>
      <c r="I151" s="496"/>
      <c r="J151" s="497"/>
      <c r="K151" s="401" t="s">
        <v>254</v>
      </c>
      <c r="L151" s="402" t="s">
        <v>253</v>
      </c>
      <c r="M151" s="406" t="s">
        <v>5</v>
      </c>
      <c r="N151" s="260">
        <v>17</v>
      </c>
      <c r="O151" s="18"/>
    </row>
    <row r="152" spans="1:15" ht="22.5" x14ac:dyDescent="0.2">
      <c r="A152" s="17"/>
      <c r="B152" s="432"/>
      <c r="C152" s="41"/>
      <c r="D152" s="432"/>
      <c r="E152" s="430"/>
      <c r="F152" s="431"/>
      <c r="G152" s="496" t="s">
        <v>251</v>
      </c>
      <c r="H152" s="496"/>
      <c r="I152" s="496"/>
      <c r="J152" s="497"/>
      <c r="K152" s="401" t="s">
        <v>252</v>
      </c>
      <c r="L152" s="402" t="s">
        <v>251</v>
      </c>
      <c r="M152" s="406" t="s">
        <v>5</v>
      </c>
      <c r="N152" s="260">
        <v>17</v>
      </c>
      <c r="O152" s="18"/>
    </row>
    <row r="153" spans="1:15" ht="22.5" x14ac:dyDescent="0.2">
      <c r="A153" s="17"/>
      <c r="B153" s="432"/>
      <c r="C153" s="41"/>
      <c r="D153" s="432"/>
      <c r="E153" s="430"/>
      <c r="F153" s="430"/>
      <c r="G153" s="431"/>
      <c r="H153" s="501" t="s">
        <v>26</v>
      </c>
      <c r="I153" s="501"/>
      <c r="J153" s="502"/>
      <c r="K153" s="401" t="s">
        <v>25</v>
      </c>
      <c r="L153" s="402" t="s">
        <v>251</v>
      </c>
      <c r="M153" s="406">
        <v>200</v>
      </c>
      <c r="N153" s="260">
        <v>17</v>
      </c>
      <c r="O153" s="18"/>
    </row>
    <row r="154" spans="1:15" ht="22.5" x14ac:dyDescent="0.2">
      <c r="A154" s="17"/>
      <c r="B154" s="432"/>
      <c r="C154" s="41"/>
      <c r="D154" s="432"/>
      <c r="E154" s="430"/>
      <c r="F154" s="430"/>
      <c r="G154" s="430"/>
      <c r="H154" s="429"/>
      <c r="I154" s="501" t="s">
        <v>24</v>
      </c>
      <c r="J154" s="502"/>
      <c r="K154" s="401" t="s">
        <v>23</v>
      </c>
      <c r="L154" s="402" t="s">
        <v>251</v>
      </c>
      <c r="M154" s="406">
        <v>240</v>
      </c>
      <c r="N154" s="260">
        <v>17</v>
      </c>
      <c r="O154" s="18"/>
    </row>
    <row r="155" spans="1:15" ht="22.5" x14ac:dyDescent="0.2">
      <c r="A155" s="17"/>
      <c r="B155" s="432"/>
      <c r="C155" s="41"/>
      <c r="D155" s="432"/>
      <c r="E155" s="431"/>
      <c r="F155" s="496" t="s">
        <v>249</v>
      </c>
      <c r="G155" s="496"/>
      <c r="H155" s="496"/>
      <c r="I155" s="496"/>
      <c r="J155" s="497"/>
      <c r="K155" s="401" t="s">
        <v>250</v>
      </c>
      <c r="L155" s="402" t="s">
        <v>249</v>
      </c>
      <c r="M155" s="406" t="s">
        <v>5</v>
      </c>
      <c r="N155" s="260">
        <f>N156</f>
        <v>2989</v>
      </c>
      <c r="O155" s="18"/>
    </row>
    <row r="156" spans="1:15" ht="33.75" x14ac:dyDescent="0.2">
      <c r="A156" s="17"/>
      <c r="B156" s="432"/>
      <c r="C156" s="41"/>
      <c r="D156" s="432"/>
      <c r="E156" s="430"/>
      <c r="F156" s="431"/>
      <c r="G156" s="496" t="s">
        <v>247</v>
      </c>
      <c r="H156" s="496"/>
      <c r="I156" s="496"/>
      <c r="J156" s="497"/>
      <c r="K156" s="401" t="s">
        <v>248</v>
      </c>
      <c r="L156" s="402" t="s">
        <v>247</v>
      </c>
      <c r="M156" s="406" t="s">
        <v>5</v>
      </c>
      <c r="N156" s="260">
        <f>N157</f>
        <v>2989</v>
      </c>
      <c r="O156" s="18"/>
    </row>
    <row r="157" spans="1:15" ht="22.5" x14ac:dyDescent="0.2">
      <c r="A157" s="17"/>
      <c r="B157" s="432"/>
      <c r="C157" s="41"/>
      <c r="D157" s="432"/>
      <c r="E157" s="430"/>
      <c r="F157" s="430"/>
      <c r="G157" s="431"/>
      <c r="H157" s="501" t="s">
        <v>26</v>
      </c>
      <c r="I157" s="501"/>
      <c r="J157" s="502"/>
      <c r="K157" s="401" t="s">
        <v>25</v>
      </c>
      <c r="L157" s="402" t="s">
        <v>247</v>
      </c>
      <c r="M157" s="406">
        <v>200</v>
      </c>
      <c r="N157" s="260">
        <f>N158</f>
        <v>2989</v>
      </c>
      <c r="O157" s="18"/>
    </row>
    <row r="158" spans="1:15" ht="22.5" x14ac:dyDescent="0.2">
      <c r="A158" s="17"/>
      <c r="B158" s="432"/>
      <c r="C158" s="41"/>
      <c r="D158" s="432"/>
      <c r="E158" s="430"/>
      <c r="F158" s="430"/>
      <c r="G158" s="430"/>
      <c r="H158" s="429"/>
      <c r="I158" s="501" t="s">
        <v>24</v>
      </c>
      <c r="J158" s="502"/>
      <c r="K158" s="401" t="s">
        <v>23</v>
      </c>
      <c r="L158" s="402" t="s">
        <v>247</v>
      </c>
      <c r="M158" s="406">
        <v>240</v>
      </c>
      <c r="N158" s="260">
        <f>3289-300</f>
        <v>2989</v>
      </c>
      <c r="O158" s="18"/>
    </row>
    <row r="159" spans="1:15" x14ac:dyDescent="0.2">
      <c r="A159" s="17"/>
      <c r="B159" s="432"/>
      <c r="C159" s="41"/>
      <c r="D159" s="432"/>
      <c r="E159" s="431"/>
      <c r="F159" s="496" t="s">
        <v>245</v>
      </c>
      <c r="G159" s="496"/>
      <c r="H159" s="496"/>
      <c r="I159" s="496"/>
      <c r="J159" s="497"/>
      <c r="K159" s="401" t="s">
        <v>246</v>
      </c>
      <c r="L159" s="402" t="s">
        <v>245</v>
      </c>
      <c r="M159" s="406" t="s">
        <v>5</v>
      </c>
      <c r="N159" s="260">
        <f>N160</f>
        <v>55</v>
      </c>
      <c r="O159" s="18"/>
    </row>
    <row r="160" spans="1:15" ht="45" x14ac:dyDescent="0.2">
      <c r="A160" s="17"/>
      <c r="B160" s="432"/>
      <c r="C160" s="41"/>
      <c r="D160" s="432"/>
      <c r="E160" s="430"/>
      <c r="F160" s="431"/>
      <c r="G160" s="496" t="s">
        <v>243</v>
      </c>
      <c r="H160" s="496"/>
      <c r="I160" s="496"/>
      <c r="J160" s="497"/>
      <c r="K160" s="401" t="s">
        <v>244</v>
      </c>
      <c r="L160" s="402" t="s">
        <v>243</v>
      </c>
      <c r="M160" s="406" t="s">
        <v>5</v>
      </c>
      <c r="N160" s="260">
        <f>N161</f>
        <v>55</v>
      </c>
      <c r="O160" s="18"/>
    </row>
    <row r="161" spans="1:15" ht="22.5" x14ac:dyDescent="0.2">
      <c r="A161" s="17"/>
      <c r="B161" s="432"/>
      <c r="C161" s="41"/>
      <c r="D161" s="432"/>
      <c r="E161" s="430"/>
      <c r="F161" s="430"/>
      <c r="G161" s="431"/>
      <c r="H161" s="501" t="s">
        <v>26</v>
      </c>
      <c r="I161" s="501"/>
      <c r="J161" s="502"/>
      <c r="K161" s="401" t="s">
        <v>25</v>
      </c>
      <c r="L161" s="402" t="s">
        <v>243</v>
      </c>
      <c r="M161" s="406">
        <v>200</v>
      </c>
      <c r="N161" s="260">
        <f>N162</f>
        <v>55</v>
      </c>
      <c r="O161" s="18"/>
    </row>
    <row r="162" spans="1:15" ht="22.5" x14ac:dyDescent="0.2">
      <c r="A162" s="17"/>
      <c r="B162" s="432"/>
      <c r="C162" s="41"/>
      <c r="D162" s="432"/>
      <c r="E162" s="430"/>
      <c r="F162" s="430"/>
      <c r="G162" s="430"/>
      <c r="H162" s="429"/>
      <c r="I162" s="501" t="s">
        <v>24</v>
      </c>
      <c r="J162" s="502"/>
      <c r="K162" s="401" t="s">
        <v>23</v>
      </c>
      <c r="L162" s="402" t="s">
        <v>243</v>
      </c>
      <c r="M162" s="406">
        <v>240</v>
      </c>
      <c r="N162" s="260">
        <v>55</v>
      </c>
      <c r="O162" s="18"/>
    </row>
    <row r="163" spans="1:15" x14ac:dyDescent="0.2">
      <c r="A163" s="17"/>
      <c r="B163" s="432"/>
      <c r="C163" s="41"/>
      <c r="D163" s="433"/>
      <c r="E163" s="496" t="s">
        <v>241</v>
      </c>
      <c r="F163" s="496"/>
      <c r="G163" s="496"/>
      <c r="H163" s="496"/>
      <c r="I163" s="496"/>
      <c r="J163" s="497"/>
      <c r="K163" s="401" t="s">
        <v>242</v>
      </c>
      <c r="L163" s="402" t="s">
        <v>241</v>
      </c>
      <c r="M163" s="406" t="s">
        <v>5</v>
      </c>
      <c r="N163" s="260">
        <f>N164+N174+N178+N182</f>
        <v>1065.5</v>
      </c>
      <c r="O163" s="18"/>
    </row>
    <row r="164" spans="1:15" ht="22.5" x14ac:dyDescent="0.2">
      <c r="A164" s="17"/>
      <c r="B164" s="432"/>
      <c r="C164" s="41"/>
      <c r="D164" s="432"/>
      <c r="E164" s="431"/>
      <c r="F164" s="496" t="s">
        <v>278</v>
      </c>
      <c r="G164" s="496"/>
      <c r="H164" s="496"/>
      <c r="I164" s="496"/>
      <c r="J164" s="497"/>
      <c r="K164" s="401" t="s">
        <v>279</v>
      </c>
      <c r="L164" s="402" t="s">
        <v>278</v>
      </c>
      <c r="M164" s="406" t="s">
        <v>5</v>
      </c>
      <c r="N164" s="260">
        <f>N165+N168+N171</f>
        <v>345</v>
      </c>
      <c r="O164" s="18"/>
    </row>
    <row r="165" spans="1:15" ht="22.5" x14ac:dyDescent="0.2">
      <c r="A165" s="17"/>
      <c r="B165" s="432"/>
      <c r="C165" s="41"/>
      <c r="D165" s="432"/>
      <c r="E165" s="430"/>
      <c r="F165" s="431"/>
      <c r="G165" s="496" t="s">
        <v>276</v>
      </c>
      <c r="H165" s="496"/>
      <c r="I165" s="496"/>
      <c r="J165" s="497"/>
      <c r="K165" s="401" t="s">
        <v>277</v>
      </c>
      <c r="L165" s="402" t="s">
        <v>276</v>
      </c>
      <c r="M165" s="406" t="s">
        <v>5</v>
      </c>
      <c r="N165" s="260">
        <f>N166</f>
        <v>200</v>
      </c>
      <c r="O165" s="18"/>
    </row>
    <row r="166" spans="1:15" ht="22.5" x14ac:dyDescent="0.2">
      <c r="A166" s="17"/>
      <c r="B166" s="432"/>
      <c r="C166" s="41"/>
      <c r="D166" s="432"/>
      <c r="E166" s="430"/>
      <c r="F166" s="430"/>
      <c r="G166" s="431"/>
      <c r="H166" s="501" t="s">
        <v>26</v>
      </c>
      <c r="I166" s="501"/>
      <c r="J166" s="502"/>
      <c r="K166" s="401" t="s">
        <v>25</v>
      </c>
      <c r="L166" s="402" t="s">
        <v>276</v>
      </c>
      <c r="M166" s="406">
        <v>200</v>
      </c>
      <c r="N166" s="260">
        <f>N167</f>
        <v>200</v>
      </c>
      <c r="O166" s="18"/>
    </row>
    <row r="167" spans="1:15" ht="22.5" x14ac:dyDescent="0.2">
      <c r="A167" s="17"/>
      <c r="B167" s="432"/>
      <c r="C167" s="41"/>
      <c r="D167" s="432"/>
      <c r="E167" s="430"/>
      <c r="F167" s="430"/>
      <c r="G167" s="430"/>
      <c r="H167" s="429"/>
      <c r="I167" s="501" t="s">
        <v>24</v>
      </c>
      <c r="J167" s="502"/>
      <c r="K167" s="401" t="s">
        <v>23</v>
      </c>
      <c r="L167" s="402" t="s">
        <v>276</v>
      </c>
      <c r="M167" s="406">
        <v>240</v>
      </c>
      <c r="N167" s="260">
        <f>400-200</f>
        <v>200</v>
      </c>
      <c r="O167" s="18"/>
    </row>
    <row r="168" spans="1:15" x14ac:dyDescent="0.2">
      <c r="A168" s="17"/>
      <c r="B168" s="432"/>
      <c r="C168" s="41"/>
      <c r="D168" s="432"/>
      <c r="E168" s="430"/>
      <c r="F168" s="431"/>
      <c r="G168" s="496" t="s">
        <v>274</v>
      </c>
      <c r="H168" s="496"/>
      <c r="I168" s="496"/>
      <c r="J168" s="497"/>
      <c r="K168" s="401" t="s">
        <v>275</v>
      </c>
      <c r="L168" s="402" t="s">
        <v>274</v>
      </c>
      <c r="M168" s="406" t="s">
        <v>5</v>
      </c>
      <c r="N168" s="260">
        <v>120</v>
      </c>
      <c r="O168" s="18"/>
    </row>
    <row r="169" spans="1:15" ht="22.5" x14ac:dyDescent="0.2">
      <c r="A169" s="17"/>
      <c r="B169" s="432"/>
      <c r="C169" s="41"/>
      <c r="D169" s="432"/>
      <c r="E169" s="430"/>
      <c r="F169" s="430"/>
      <c r="G169" s="431"/>
      <c r="H169" s="501" t="s">
        <v>26</v>
      </c>
      <c r="I169" s="501"/>
      <c r="J169" s="502"/>
      <c r="K169" s="401" t="s">
        <v>25</v>
      </c>
      <c r="L169" s="402" t="s">
        <v>274</v>
      </c>
      <c r="M169" s="406">
        <v>200</v>
      </c>
      <c r="N169" s="260">
        <v>120</v>
      </c>
      <c r="O169" s="18"/>
    </row>
    <row r="170" spans="1:15" ht="22.5" x14ac:dyDescent="0.2">
      <c r="A170" s="17"/>
      <c r="B170" s="432"/>
      <c r="C170" s="41"/>
      <c r="D170" s="432"/>
      <c r="E170" s="430"/>
      <c r="F170" s="430"/>
      <c r="G170" s="430"/>
      <c r="H170" s="429"/>
      <c r="I170" s="501" t="s">
        <v>24</v>
      </c>
      <c r="J170" s="502"/>
      <c r="K170" s="401" t="s">
        <v>23</v>
      </c>
      <c r="L170" s="402" t="s">
        <v>274</v>
      </c>
      <c r="M170" s="406">
        <v>240</v>
      </c>
      <c r="N170" s="260">
        <v>120</v>
      </c>
      <c r="O170" s="18"/>
    </row>
    <row r="171" spans="1:15" ht="22.5" x14ac:dyDescent="0.2">
      <c r="A171" s="17"/>
      <c r="B171" s="432"/>
      <c r="C171" s="41"/>
      <c r="D171" s="432"/>
      <c r="E171" s="430"/>
      <c r="F171" s="431"/>
      <c r="G171" s="496" t="s">
        <v>272</v>
      </c>
      <c r="H171" s="496"/>
      <c r="I171" s="496"/>
      <c r="J171" s="497"/>
      <c r="K171" s="401" t="s">
        <v>273</v>
      </c>
      <c r="L171" s="402" t="s">
        <v>272</v>
      </c>
      <c r="M171" s="406" t="s">
        <v>5</v>
      </c>
      <c r="N171" s="260">
        <v>25</v>
      </c>
      <c r="O171" s="18"/>
    </row>
    <row r="172" spans="1:15" ht="22.5" x14ac:dyDescent="0.2">
      <c r="A172" s="17"/>
      <c r="B172" s="432"/>
      <c r="C172" s="41"/>
      <c r="D172" s="432"/>
      <c r="E172" s="430"/>
      <c r="F172" s="430"/>
      <c r="G172" s="431"/>
      <c r="H172" s="501" t="s">
        <v>26</v>
      </c>
      <c r="I172" s="501"/>
      <c r="J172" s="502"/>
      <c r="K172" s="401" t="s">
        <v>25</v>
      </c>
      <c r="L172" s="402" t="s">
        <v>272</v>
      </c>
      <c r="M172" s="406">
        <v>200</v>
      </c>
      <c r="N172" s="260">
        <v>25</v>
      </c>
      <c r="O172" s="18"/>
    </row>
    <row r="173" spans="1:15" ht="22.5" x14ac:dyDescent="0.2">
      <c r="A173" s="17"/>
      <c r="B173" s="432"/>
      <c r="C173" s="41"/>
      <c r="D173" s="432"/>
      <c r="E173" s="430"/>
      <c r="F173" s="430"/>
      <c r="G173" s="430"/>
      <c r="H173" s="429"/>
      <c r="I173" s="501" t="s">
        <v>24</v>
      </c>
      <c r="J173" s="502"/>
      <c r="K173" s="401" t="s">
        <v>23</v>
      </c>
      <c r="L173" s="402" t="s">
        <v>272</v>
      </c>
      <c r="M173" s="406">
        <v>240</v>
      </c>
      <c r="N173" s="260">
        <v>25</v>
      </c>
      <c r="O173" s="18"/>
    </row>
    <row r="174" spans="1:15" ht="33.75" x14ac:dyDescent="0.2">
      <c r="A174" s="17"/>
      <c r="B174" s="432"/>
      <c r="C174" s="41"/>
      <c r="D174" s="432"/>
      <c r="E174" s="431"/>
      <c r="F174" s="496" t="s">
        <v>270</v>
      </c>
      <c r="G174" s="496"/>
      <c r="H174" s="496"/>
      <c r="I174" s="496"/>
      <c r="J174" s="497"/>
      <c r="K174" s="401" t="s">
        <v>271</v>
      </c>
      <c r="L174" s="402" t="s">
        <v>270</v>
      </c>
      <c r="M174" s="406" t="s">
        <v>5</v>
      </c>
      <c r="N174" s="260">
        <f>N175</f>
        <v>221.5</v>
      </c>
      <c r="O174" s="18"/>
    </row>
    <row r="175" spans="1:15" ht="22.5" x14ac:dyDescent="0.2">
      <c r="A175" s="17"/>
      <c r="B175" s="432"/>
      <c r="C175" s="41"/>
      <c r="D175" s="432"/>
      <c r="E175" s="430"/>
      <c r="F175" s="431"/>
      <c r="G175" s="496" t="s">
        <v>268</v>
      </c>
      <c r="H175" s="496"/>
      <c r="I175" s="496"/>
      <c r="J175" s="497"/>
      <c r="K175" s="401" t="s">
        <v>269</v>
      </c>
      <c r="L175" s="402" t="s">
        <v>268</v>
      </c>
      <c r="M175" s="406" t="s">
        <v>5</v>
      </c>
      <c r="N175" s="260">
        <f>N176</f>
        <v>221.5</v>
      </c>
      <c r="O175" s="18"/>
    </row>
    <row r="176" spans="1:15" ht="22.5" x14ac:dyDescent="0.2">
      <c r="A176" s="17"/>
      <c r="B176" s="432"/>
      <c r="C176" s="41"/>
      <c r="D176" s="432"/>
      <c r="E176" s="430"/>
      <c r="F176" s="430"/>
      <c r="G176" s="431"/>
      <c r="H176" s="501" t="s">
        <v>26</v>
      </c>
      <c r="I176" s="501"/>
      <c r="J176" s="502"/>
      <c r="K176" s="401" t="s">
        <v>25</v>
      </c>
      <c r="L176" s="402" t="s">
        <v>268</v>
      </c>
      <c r="M176" s="406">
        <v>200</v>
      </c>
      <c r="N176" s="260">
        <f>N177</f>
        <v>221.5</v>
      </c>
      <c r="O176" s="18"/>
    </row>
    <row r="177" spans="1:15" ht="22.5" x14ac:dyDescent="0.2">
      <c r="A177" s="17"/>
      <c r="B177" s="432"/>
      <c r="C177" s="41"/>
      <c r="D177" s="432"/>
      <c r="E177" s="430"/>
      <c r="F177" s="430"/>
      <c r="G177" s="430"/>
      <c r="H177" s="429"/>
      <c r="I177" s="501" t="s">
        <v>24</v>
      </c>
      <c r="J177" s="502"/>
      <c r="K177" s="401" t="s">
        <v>23</v>
      </c>
      <c r="L177" s="402" t="s">
        <v>268</v>
      </c>
      <c r="M177" s="406">
        <v>240</v>
      </c>
      <c r="N177" s="260">
        <v>221.5</v>
      </c>
      <c r="O177" s="18"/>
    </row>
    <row r="178" spans="1:15" x14ac:dyDescent="0.2">
      <c r="A178" s="17"/>
      <c r="B178" s="432"/>
      <c r="C178" s="41"/>
      <c r="D178" s="432"/>
      <c r="E178" s="431"/>
      <c r="F178" s="496" t="s">
        <v>239</v>
      </c>
      <c r="G178" s="496"/>
      <c r="H178" s="496"/>
      <c r="I178" s="496"/>
      <c r="J178" s="497"/>
      <c r="K178" s="401" t="s">
        <v>240</v>
      </c>
      <c r="L178" s="402" t="s">
        <v>239</v>
      </c>
      <c r="M178" s="406" t="s">
        <v>5</v>
      </c>
      <c r="N178" s="260">
        <f>N179</f>
        <v>299</v>
      </c>
      <c r="O178" s="18"/>
    </row>
    <row r="179" spans="1:15" ht="22.5" x14ac:dyDescent="0.2">
      <c r="A179" s="17"/>
      <c r="B179" s="432"/>
      <c r="C179" s="41"/>
      <c r="D179" s="432"/>
      <c r="E179" s="430"/>
      <c r="F179" s="431"/>
      <c r="G179" s="496" t="s">
        <v>237</v>
      </c>
      <c r="H179" s="496"/>
      <c r="I179" s="496"/>
      <c r="J179" s="497"/>
      <c r="K179" s="401" t="s">
        <v>238</v>
      </c>
      <c r="L179" s="402" t="s">
        <v>237</v>
      </c>
      <c r="M179" s="406" t="s">
        <v>5</v>
      </c>
      <c r="N179" s="260">
        <f>N180</f>
        <v>299</v>
      </c>
      <c r="O179" s="18"/>
    </row>
    <row r="180" spans="1:15" ht="22.5" x14ac:dyDescent="0.2">
      <c r="A180" s="17"/>
      <c r="B180" s="432"/>
      <c r="C180" s="41"/>
      <c r="D180" s="432"/>
      <c r="E180" s="430"/>
      <c r="F180" s="430"/>
      <c r="G180" s="431"/>
      <c r="H180" s="501" t="s">
        <v>26</v>
      </c>
      <c r="I180" s="501"/>
      <c r="J180" s="502"/>
      <c r="K180" s="401" t="s">
        <v>25</v>
      </c>
      <c r="L180" s="402" t="s">
        <v>237</v>
      </c>
      <c r="M180" s="406">
        <v>200</v>
      </c>
      <c r="N180" s="260">
        <f>N181</f>
        <v>299</v>
      </c>
      <c r="O180" s="18"/>
    </row>
    <row r="181" spans="1:15" ht="22.5" x14ac:dyDescent="0.2">
      <c r="A181" s="17"/>
      <c r="B181" s="432"/>
      <c r="C181" s="41"/>
      <c r="D181" s="432"/>
      <c r="E181" s="430"/>
      <c r="F181" s="430"/>
      <c r="G181" s="430"/>
      <c r="H181" s="429"/>
      <c r="I181" s="501" t="s">
        <v>24</v>
      </c>
      <c r="J181" s="502"/>
      <c r="K181" s="401" t="s">
        <v>23</v>
      </c>
      <c r="L181" s="402" t="s">
        <v>237</v>
      </c>
      <c r="M181" s="406">
        <v>240</v>
      </c>
      <c r="N181" s="260">
        <v>299</v>
      </c>
      <c r="O181" s="18"/>
    </row>
    <row r="182" spans="1:15" x14ac:dyDescent="0.2">
      <c r="A182" s="17"/>
      <c r="B182" s="432"/>
      <c r="C182" s="41"/>
      <c r="D182" s="432"/>
      <c r="E182" s="431"/>
      <c r="F182" s="496" t="s">
        <v>266</v>
      </c>
      <c r="G182" s="496"/>
      <c r="H182" s="496"/>
      <c r="I182" s="496"/>
      <c r="J182" s="497"/>
      <c r="K182" s="401" t="s">
        <v>267</v>
      </c>
      <c r="L182" s="402" t="s">
        <v>266</v>
      </c>
      <c r="M182" s="406" t="s">
        <v>5</v>
      </c>
      <c r="N182" s="260">
        <f>N183</f>
        <v>200</v>
      </c>
      <c r="O182" s="18"/>
    </row>
    <row r="183" spans="1:15" x14ac:dyDescent="0.2">
      <c r="A183" s="17"/>
      <c r="B183" s="432"/>
      <c r="C183" s="41"/>
      <c r="D183" s="432"/>
      <c r="E183" s="430"/>
      <c r="F183" s="431"/>
      <c r="G183" s="496" t="s">
        <v>264</v>
      </c>
      <c r="H183" s="496"/>
      <c r="I183" s="496"/>
      <c r="J183" s="497"/>
      <c r="K183" s="401" t="s">
        <v>265</v>
      </c>
      <c r="L183" s="402" t="s">
        <v>264</v>
      </c>
      <c r="M183" s="406" t="s">
        <v>5</v>
      </c>
      <c r="N183" s="260">
        <f>N184</f>
        <v>200</v>
      </c>
      <c r="O183" s="18"/>
    </row>
    <row r="184" spans="1:15" ht="22.5" x14ac:dyDescent="0.2">
      <c r="A184" s="17"/>
      <c r="B184" s="432"/>
      <c r="C184" s="41"/>
      <c r="D184" s="432"/>
      <c r="E184" s="430"/>
      <c r="F184" s="430"/>
      <c r="G184" s="431"/>
      <c r="H184" s="501" t="s">
        <v>26</v>
      </c>
      <c r="I184" s="501"/>
      <c r="J184" s="502"/>
      <c r="K184" s="401" t="s">
        <v>25</v>
      </c>
      <c r="L184" s="402" t="s">
        <v>264</v>
      </c>
      <c r="M184" s="406">
        <v>200</v>
      </c>
      <c r="N184" s="260">
        <f>N185</f>
        <v>200</v>
      </c>
      <c r="O184" s="18"/>
    </row>
    <row r="185" spans="1:15" ht="22.5" x14ac:dyDescent="0.2">
      <c r="A185" s="17"/>
      <c r="B185" s="432"/>
      <c r="C185" s="41"/>
      <c r="D185" s="432"/>
      <c r="E185" s="430"/>
      <c r="F185" s="430"/>
      <c r="G185" s="430"/>
      <c r="H185" s="429"/>
      <c r="I185" s="501" t="s">
        <v>24</v>
      </c>
      <c r="J185" s="502"/>
      <c r="K185" s="401" t="s">
        <v>23</v>
      </c>
      <c r="L185" s="402" t="s">
        <v>264</v>
      </c>
      <c r="M185" s="406">
        <v>240</v>
      </c>
      <c r="N185" s="260">
        <v>200</v>
      </c>
      <c r="O185" s="18"/>
    </row>
    <row r="186" spans="1:15" ht="33.75" x14ac:dyDescent="0.2">
      <c r="A186" s="17"/>
      <c r="B186" s="432"/>
      <c r="C186" s="43"/>
      <c r="D186" s="538" t="s">
        <v>34</v>
      </c>
      <c r="E186" s="538"/>
      <c r="F186" s="538"/>
      <c r="G186" s="538"/>
      <c r="H186" s="538"/>
      <c r="I186" s="538"/>
      <c r="J186" s="539"/>
      <c r="K186" s="439" t="s">
        <v>35</v>
      </c>
      <c r="L186" s="440" t="s">
        <v>34</v>
      </c>
      <c r="M186" s="441" t="s">
        <v>5</v>
      </c>
      <c r="N186" s="289">
        <f>N187+N191</f>
        <v>927.8</v>
      </c>
      <c r="O186" s="18"/>
    </row>
    <row r="187" spans="1:15" ht="56.25" x14ac:dyDescent="0.2">
      <c r="A187" s="17"/>
      <c r="B187" s="432"/>
      <c r="C187" s="41"/>
      <c r="D187" s="432"/>
      <c r="E187" s="431"/>
      <c r="F187" s="496" t="s">
        <v>32</v>
      </c>
      <c r="G187" s="496"/>
      <c r="H187" s="496"/>
      <c r="I187" s="496"/>
      <c r="J187" s="497"/>
      <c r="K187" s="401" t="s">
        <v>33</v>
      </c>
      <c r="L187" s="402" t="s">
        <v>32</v>
      </c>
      <c r="M187" s="406" t="s">
        <v>5</v>
      </c>
      <c r="N187" s="260">
        <f>N188</f>
        <v>827.8</v>
      </c>
      <c r="O187" s="18"/>
    </row>
    <row r="188" spans="1:15" x14ac:dyDescent="0.2">
      <c r="A188" s="17"/>
      <c r="B188" s="432"/>
      <c r="C188" s="41"/>
      <c r="D188" s="432"/>
      <c r="E188" s="430"/>
      <c r="F188" s="431"/>
      <c r="G188" s="496" t="s">
        <v>30</v>
      </c>
      <c r="H188" s="496"/>
      <c r="I188" s="496"/>
      <c r="J188" s="497"/>
      <c r="K188" s="401" t="s">
        <v>31</v>
      </c>
      <c r="L188" s="402" t="s">
        <v>30</v>
      </c>
      <c r="M188" s="406" t="s">
        <v>5</v>
      </c>
      <c r="N188" s="260">
        <f>N189</f>
        <v>827.8</v>
      </c>
      <c r="O188" s="18"/>
    </row>
    <row r="189" spans="1:15" ht="22.5" x14ac:dyDescent="0.2">
      <c r="A189" s="17"/>
      <c r="B189" s="432"/>
      <c r="C189" s="41"/>
      <c r="D189" s="432"/>
      <c r="E189" s="430"/>
      <c r="F189" s="430"/>
      <c r="G189" s="431"/>
      <c r="H189" s="501" t="s">
        <v>26</v>
      </c>
      <c r="I189" s="501"/>
      <c r="J189" s="502"/>
      <c r="K189" s="401" t="s">
        <v>25</v>
      </c>
      <c r="L189" s="402" t="s">
        <v>30</v>
      </c>
      <c r="M189" s="406">
        <v>200</v>
      </c>
      <c r="N189" s="260">
        <f>N190</f>
        <v>827.8</v>
      </c>
      <c r="O189" s="18"/>
    </row>
    <row r="190" spans="1:15" ht="22.5" x14ac:dyDescent="0.2">
      <c r="A190" s="17"/>
      <c r="B190" s="432"/>
      <c r="C190" s="41"/>
      <c r="D190" s="432"/>
      <c r="E190" s="430"/>
      <c r="F190" s="430"/>
      <c r="G190" s="430"/>
      <c r="H190" s="429"/>
      <c r="I190" s="501" t="s">
        <v>24</v>
      </c>
      <c r="J190" s="502"/>
      <c r="K190" s="401" t="s">
        <v>23</v>
      </c>
      <c r="L190" s="402" t="s">
        <v>30</v>
      </c>
      <c r="M190" s="406">
        <v>240</v>
      </c>
      <c r="N190" s="260">
        <v>827.8</v>
      </c>
      <c r="O190" s="18"/>
    </row>
    <row r="191" spans="1:15" ht="33.75" x14ac:dyDescent="0.2">
      <c r="A191" s="17"/>
      <c r="B191" s="432"/>
      <c r="C191" s="41"/>
      <c r="D191" s="432"/>
      <c r="E191" s="431"/>
      <c r="F191" s="496" t="s">
        <v>28</v>
      </c>
      <c r="G191" s="496"/>
      <c r="H191" s="496"/>
      <c r="I191" s="496"/>
      <c r="J191" s="497"/>
      <c r="K191" s="401" t="s">
        <v>29</v>
      </c>
      <c r="L191" s="402" t="s">
        <v>28</v>
      </c>
      <c r="M191" s="406" t="s">
        <v>5</v>
      </c>
      <c r="N191" s="260">
        <f>N192</f>
        <v>100</v>
      </c>
      <c r="O191" s="18"/>
    </row>
    <row r="192" spans="1:15" ht="45" x14ac:dyDescent="0.2">
      <c r="A192" s="17"/>
      <c r="B192" s="432"/>
      <c r="C192" s="41"/>
      <c r="D192" s="432"/>
      <c r="E192" s="430"/>
      <c r="F192" s="431"/>
      <c r="G192" s="496" t="s">
        <v>22</v>
      </c>
      <c r="H192" s="496"/>
      <c r="I192" s="496"/>
      <c r="J192" s="497"/>
      <c r="K192" s="401" t="s">
        <v>27</v>
      </c>
      <c r="L192" s="402" t="s">
        <v>22</v>
      </c>
      <c r="M192" s="406" t="s">
        <v>5</v>
      </c>
      <c r="N192" s="260">
        <f>N193</f>
        <v>100</v>
      </c>
      <c r="O192" s="18"/>
    </row>
    <row r="193" spans="1:15" ht="22.5" x14ac:dyDescent="0.2">
      <c r="A193" s="17"/>
      <c r="B193" s="432"/>
      <c r="C193" s="41"/>
      <c r="D193" s="432"/>
      <c r="E193" s="430"/>
      <c r="F193" s="430"/>
      <c r="G193" s="431"/>
      <c r="H193" s="501" t="s">
        <v>26</v>
      </c>
      <c r="I193" s="501"/>
      <c r="J193" s="502"/>
      <c r="K193" s="401" t="s">
        <v>25</v>
      </c>
      <c r="L193" s="402" t="s">
        <v>22</v>
      </c>
      <c r="M193" s="406">
        <v>200</v>
      </c>
      <c r="N193" s="260">
        <f>N194</f>
        <v>100</v>
      </c>
      <c r="O193" s="18"/>
    </row>
    <row r="194" spans="1:15" ht="22.5" x14ac:dyDescent="0.2">
      <c r="A194" s="17"/>
      <c r="B194" s="432"/>
      <c r="C194" s="41"/>
      <c r="D194" s="432"/>
      <c r="E194" s="430"/>
      <c r="F194" s="430"/>
      <c r="G194" s="430"/>
      <c r="H194" s="429"/>
      <c r="I194" s="501" t="s">
        <v>24</v>
      </c>
      <c r="J194" s="502"/>
      <c r="K194" s="401" t="s">
        <v>23</v>
      </c>
      <c r="L194" s="402" t="s">
        <v>22</v>
      </c>
      <c r="M194" s="406">
        <v>240</v>
      </c>
      <c r="N194" s="260">
        <v>100</v>
      </c>
      <c r="O194" s="18"/>
    </row>
    <row r="195" spans="1:15" ht="22.5" x14ac:dyDescent="0.2">
      <c r="A195" s="17"/>
      <c r="B195" s="432"/>
      <c r="C195" s="43"/>
      <c r="D195" s="538" t="s">
        <v>18</v>
      </c>
      <c r="E195" s="538"/>
      <c r="F195" s="538"/>
      <c r="G195" s="538"/>
      <c r="H195" s="538"/>
      <c r="I195" s="538"/>
      <c r="J195" s="539"/>
      <c r="K195" s="439" t="s">
        <v>19</v>
      </c>
      <c r="L195" s="440" t="s">
        <v>18</v>
      </c>
      <c r="M195" s="441" t="s">
        <v>5</v>
      </c>
      <c r="N195" s="289">
        <f>N196+N208+N224+N233</f>
        <v>28594.17</v>
      </c>
      <c r="O195" s="18"/>
    </row>
    <row r="196" spans="1:15" x14ac:dyDescent="0.2">
      <c r="A196" s="17"/>
      <c r="B196" s="432"/>
      <c r="C196" s="41"/>
      <c r="D196" s="433"/>
      <c r="E196" s="496" t="s">
        <v>16</v>
      </c>
      <c r="F196" s="496"/>
      <c r="G196" s="496"/>
      <c r="H196" s="496"/>
      <c r="I196" s="496"/>
      <c r="J196" s="497"/>
      <c r="K196" s="401" t="s">
        <v>17</v>
      </c>
      <c r="L196" s="402" t="s">
        <v>16</v>
      </c>
      <c r="M196" s="406" t="s">
        <v>5</v>
      </c>
      <c r="N196" s="260">
        <f>N197+N204</f>
        <v>2247.1099999999997</v>
      </c>
      <c r="O196" s="18"/>
    </row>
    <row r="197" spans="1:15" x14ac:dyDescent="0.2">
      <c r="A197" s="17"/>
      <c r="B197" s="432"/>
      <c r="C197" s="41"/>
      <c r="D197" s="432"/>
      <c r="E197" s="431"/>
      <c r="F197" s="496" t="s">
        <v>316</v>
      </c>
      <c r="G197" s="496"/>
      <c r="H197" s="496"/>
      <c r="I197" s="496"/>
      <c r="J197" s="497"/>
      <c r="K197" s="401" t="s">
        <v>317</v>
      </c>
      <c r="L197" s="402" t="s">
        <v>316</v>
      </c>
      <c r="M197" s="406" t="s">
        <v>5</v>
      </c>
      <c r="N197" s="260">
        <f>N198+N201</f>
        <v>1528.9099999999999</v>
      </c>
      <c r="O197" s="18"/>
    </row>
    <row r="198" spans="1:15" ht="22.5" x14ac:dyDescent="0.2">
      <c r="A198" s="17"/>
      <c r="B198" s="432"/>
      <c r="C198" s="41"/>
      <c r="D198" s="432"/>
      <c r="E198" s="430"/>
      <c r="F198" s="431"/>
      <c r="G198" s="496" t="s">
        <v>310</v>
      </c>
      <c r="H198" s="496"/>
      <c r="I198" s="496"/>
      <c r="J198" s="497"/>
      <c r="K198" s="401" t="s">
        <v>315</v>
      </c>
      <c r="L198" s="402" t="s">
        <v>310</v>
      </c>
      <c r="M198" s="406" t="s">
        <v>5</v>
      </c>
      <c r="N198" s="260">
        <f>N199</f>
        <v>778.91</v>
      </c>
      <c r="O198" s="18"/>
    </row>
    <row r="199" spans="1:15" x14ac:dyDescent="0.2">
      <c r="A199" s="17"/>
      <c r="B199" s="432"/>
      <c r="C199" s="41"/>
      <c r="D199" s="432"/>
      <c r="E199" s="430"/>
      <c r="F199" s="430"/>
      <c r="G199" s="431"/>
      <c r="H199" s="501" t="s">
        <v>314</v>
      </c>
      <c r="I199" s="501"/>
      <c r="J199" s="502"/>
      <c r="K199" s="401" t="s">
        <v>313</v>
      </c>
      <c r="L199" s="402" t="s">
        <v>310</v>
      </c>
      <c r="M199" s="406">
        <v>500</v>
      </c>
      <c r="N199" s="260">
        <f>N200</f>
        <v>778.91</v>
      </c>
      <c r="O199" s="18"/>
    </row>
    <row r="200" spans="1:15" x14ac:dyDescent="0.2">
      <c r="A200" s="17"/>
      <c r="B200" s="432"/>
      <c r="C200" s="41"/>
      <c r="D200" s="432"/>
      <c r="E200" s="430"/>
      <c r="F200" s="430"/>
      <c r="G200" s="430"/>
      <c r="H200" s="429"/>
      <c r="I200" s="501" t="s">
        <v>312</v>
      </c>
      <c r="J200" s="502"/>
      <c r="K200" s="401" t="s">
        <v>311</v>
      </c>
      <c r="L200" s="402" t="s">
        <v>310</v>
      </c>
      <c r="M200" s="406">
        <v>540</v>
      </c>
      <c r="N200" s="260">
        <v>778.91</v>
      </c>
      <c r="O200" s="18"/>
    </row>
    <row r="201" spans="1:15" ht="22.5" x14ac:dyDescent="0.2">
      <c r="A201" s="17"/>
      <c r="B201" s="432"/>
      <c r="C201" s="41"/>
      <c r="D201" s="432"/>
      <c r="E201" s="430"/>
      <c r="F201" s="431"/>
      <c r="G201" s="496" t="s">
        <v>328</v>
      </c>
      <c r="H201" s="496"/>
      <c r="I201" s="496"/>
      <c r="J201" s="497"/>
      <c r="K201" s="401" t="s">
        <v>329</v>
      </c>
      <c r="L201" s="402" t="s">
        <v>328</v>
      </c>
      <c r="M201" s="406" t="s">
        <v>5</v>
      </c>
      <c r="N201" s="260">
        <f>N202</f>
        <v>750</v>
      </c>
      <c r="O201" s="18"/>
    </row>
    <row r="202" spans="1:15" x14ac:dyDescent="0.2">
      <c r="A202" s="17"/>
      <c r="B202" s="432"/>
      <c r="C202" s="41"/>
      <c r="D202" s="432"/>
      <c r="E202" s="430"/>
      <c r="F202" s="430"/>
      <c r="G202" s="431"/>
      <c r="H202" s="501" t="s">
        <v>314</v>
      </c>
      <c r="I202" s="501"/>
      <c r="J202" s="502"/>
      <c r="K202" s="401" t="s">
        <v>313</v>
      </c>
      <c r="L202" s="402" t="s">
        <v>328</v>
      </c>
      <c r="M202" s="406">
        <v>500</v>
      </c>
      <c r="N202" s="260">
        <f>N203</f>
        <v>750</v>
      </c>
      <c r="O202" s="18"/>
    </row>
    <row r="203" spans="1:15" x14ac:dyDescent="0.2">
      <c r="A203" s="17"/>
      <c r="B203" s="432"/>
      <c r="C203" s="41"/>
      <c r="D203" s="432"/>
      <c r="E203" s="430"/>
      <c r="F203" s="430"/>
      <c r="G203" s="430"/>
      <c r="H203" s="429"/>
      <c r="I203" s="501" t="s">
        <v>312</v>
      </c>
      <c r="J203" s="502"/>
      <c r="K203" s="401" t="s">
        <v>311</v>
      </c>
      <c r="L203" s="402" t="s">
        <v>328</v>
      </c>
      <c r="M203" s="406">
        <v>540</v>
      </c>
      <c r="N203" s="260">
        <v>750</v>
      </c>
      <c r="O203" s="18"/>
    </row>
    <row r="204" spans="1:15" ht="22.5" x14ac:dyDescent="0.2">
      <c r="A204" s="17"/>
      <c r="B204" s="432"/>
      <c r="C204" s="41"/>
      <c r="D204" s="432"/>
      <c r="E204" s="431"/>
      <c r="F204" s="496" t="s">
        <v>14</v>
      </c>
      <c r="G204" s="496"/>
      <c r="H204" s="496"/>
      <c r="I204" s="496"/>
      <c r="J204" s="497"/>
      <c r="K204" s="401" t="s">
        <v>15</v>
      </c>
      <c r="L204" s="402" t="s">
        <v>14</v>
      </c>
      <c r="M204" s="406" t="s">
        <v>5</v>
      </c>
      <c r="N204" s="260">
        <f>N205</f>
        <v>718.2</v>
      </c>
      <c r="O204" s="18"/>
    </row>
    <row r="205" spans="1:15" x14ac:dyDescent="0.2">
      <c r="A205" s="17"/>
      <c r="B205" s="432"/>
      <c r="C205" s="41"/>
      <c r="D205" s="432"/>
      <c r="E205" s="430"/>
      <c r="F205" s="431"/>
      <c r="G205" s="496" t="s">
        <v>9</v>
      </c>
      <c r="H205" s="496"/>
      <c r="I205" s="496"/>
      <c r="J205" s="497"/>
      <c r="K205" s="401" t="s">
        <v>13</v>
      </c>
      <c r="L205" s="402" t="s">
        <v>9</v>
      </c>
      <c r="M205" s="406" t="s">
        <v>5</v>
      </c>
      <c r="N205" s="260">
        <f>N206</f>
        <v>718.2</v>
      </c>
      <c r="O205" s="18"/>
    </row>
    <row r="206" spans="1:15" x14ac:dyDescent="0.2">
      <c r="A206" s="17"/>
      <c r="B206" s="432"/>
      <c r="C206" s="41"/>
      <c r="D206" s="432"/>
      <c r="E206" s="430"/>
      <c r="F206" s="430"/>
      <c r="G206" s="431"/>
      <c r="H206" s="501" t="s">
        <v>12</v>
      </c>
      <c r="I206" s="501"/>
      <c r="J206" s="502"/>
      <c r="K206" s="401" t="s">
        <v>11</v>
      </c>
      <c r="L206" s="402" t="s">
        <v>9</v>
      </c>
      <c r="M206" s="406">
        <v>700</v>
      </c>
      <c r="N206" s="260">
        <f>N207</f>
        <v>718.2</v>
      </c>
      <c r="O206" s="18"/>
    </row>
    <row r="207" spans="1:15" x14ac:dyDescent="0.2">
      <c r="A207" s="17"/>
      <c r="B207" s="432"/>
      <c r="C207" s="41"/>
      <c r="D207" s="432"/>
      <c r="E207" s="430"/>
      <c r="F207" s="430"/>
      <c r="G207" s="430"/>
      <c r="H207" s="429"/>
      <c r="I207" s="501" t="s">
        <v>8</v>
      </c>
      <c r="J207" s="502"/>
      <c r="K207" s="401" t="s">
        <v>10</v>
      </c>
      <c r="L207" s="402" t="s">
        <v>9</v>
      </c>
      <c r="M207" s="406">
        <v>730</v>
      </c>
      <c r="N207" s="260">
        <v>718.2</v>
      </c>
      <c r="O207" s="18"/>
    </row>
    <row r="208" spans="1:15" x14ac:dyDescent="0.2">
      <c r="A208" s="17"/>
      <c r="B208" s="432"/>
      <c r="C208" s="41"/>
      <c r="D208" s="433"/>
      <c r="E208" s="496" t="s">
        <v>75</v>
      </c>
      <c r="F208" s="496"/>
      <c r="G208" s="496"/>
      <c r="H208" s="496"/>
      <c r="I208" s="496"/>
      <c r="J208" s="497"/>
      <c r="K208" s="401" t="s">
        <v>76</v>
      </c>
      <c r="L208" s="402" t="s">
        <v>75</v>
      </c>
      <c r="M208" s="406" t="s">
        <v>5</v>
      </c>
      <c r="N208" s="260">
        <f>N209+N213+N216+N220</f>
        <v>1086.77</v>
      </c>
      <c r="O208" s="18"/>
    </row>
    <row r="209" spans="1:15" ht="22.5" x14ac:dyDescent="0.2">
      <c r="A209" s="17"/>
      <c r="B209" s="432"/>
      <c r="C209" s="41"/>
      <c r="D209" s="432"/>
      <c r="E209" s="431"/>
      <c r="F209" s="496" t="s">
        <v>347</v>
      </c>
      <c r="G209" s="496"/>
      <c r="H209" s="496"/>
      <c r="I209" s="496"/>
      <c r="J209" s="497"/>
      <c r="K209" s="401" t="s">
        <v>348</v>
      </c>
      <c r="L209" s="402" t="s">
        <v>347</v>
      </c>
      <c r="M209" s="406" t="s">
        <v>5</v>
      </c>
      <c r="N209" s="260">
        <f>N210</f>
        <v>15.4</v>
      </c>
      <c r="O209" s="18"/>
    </row>
    <row r="210" spans="1:15" x14ac:dyDescent="0.2">
      <c r="A210" s="17"/>
      <c r="B210" s="432"/>
      <c r="C210" s="41"/>
      <c r="D210" s="432"/>
      <c r="E210" s="430"/>
      <c r="F210" s="431"/>
      <c r="G210" s="496" t="s">
        <v>345</v>
      </c>
      <c r="H210" s="496"/>
      <c r="I210" s="496"/>
      <c r="J210" s="497"/>
      <c r="K210" s="401" t="s">
        <v>346</v>
      </c>
      <c r="L210" s="402" t="s">
        <v>345</v>
      </c>
      <c r="M210" s="406" t="s">
        <v>5</v>
      </c>
      <c r="N210" s="260">
        <f>N211</f>
        <v>15.4</v>
      </c>
      <c r="O210" s="18"/>
    </row>
    <row r="211" spans="1:15" x14ac:dyDescent="0.2">
      <c r="A211" s="17"/>
      <c r="B211" s="432"/>
      <c r="C211" s="41"/>
      <c r="D211" s="432"/>
      <c r="E211" s="430"/>
      <c r="F211" s="430"/>
      <c r="G211" s="431"/>
      <c r="H211" s="501" t="s">
        <v>42</v>
      </c>
      <c r="I211" s="501"/>
      <c r="J211" s="502"/>
      <c r="K211" s="401" t="s">
        <v>41</v>
      </c>
      <c r="L211" s="402" t="s">
        <v>345</v>
      </c>
      <c r="M211" s="406">
        <v>800</v>
      </c>
      <c r="N211" s="260">
        <f>N212</f>
        <v>15.4</v>
      </c>
      <c r="O211" s="18"/>
    </row>
    <row r="212" spans="1:15" x14ac:dyDescent="0.2">
      <c r="A212" s="17"/>
      <c r="B212" s="432"/>
      <c r="C212" s="41"/>
      <c r="D212" s="432"/>
      <c r="E212" s="430"/>
      <c r="F212" s="430"/>
      <c r="G212" s="430"/>
      <c r="H212" s="429"/>
      <c r="I212" s="501" t="s">
        <v>165</v>
      </c>
      <c r="J212" s="502"/>
      <c r="K212" s="401" t="s">
        <v>164</v>
      </c>
      <c r="L212" s="402" t="s">
        <v>345</v>
      </c>
      <c r="M212" s="406">
        <v>850</v>
      </c>
      <c r="N212" s="260">
        <v>15.4</v>
      </c>
      <c r="O212" s="18"/>
    </row>
    <row r="213" spans="1:15" x14ac:dyDescent="0.2">
      <c r="A213" s="17"/>
      <c r="B213" s="432"/>
      <c r="C213" s="41"/>
      <c r="D213" s="432"/>
      <c r="E213" s="431"/>
      <c r="F213" s="430"/>
      <c r="G213" s="430"/>
      <c r="H213" s="429"/>
      <c r="I213" s="428"/>
      <c r="J213" s="429"/>
      <c r="K213" s="401" t="s">
        <v>712</v>
      </c>
      <c r="L213" s="402">
        <v>1120300710</v>
      </c>
      <c r="M213" s="406"/>
      <c r="N213" s="260">
        <f>N214</f>
        <v>15</v>
      </c>
      <c r="O213" s="18"/>
    </row>
    <row r="214" spans="1:15" ht="22.5" x14ac:dyDescent="0.2">
      <c r="A214" s="17"/>
      <c r="B214" s="432"/>
      <c r="C214" s="41"/>
      <c r="D214" s="432"/>
      <c r="E214" s="431"/>
      <c r="F214" s="430"/>
      <c r="G214" s="430"/>
      <c r="H214" s="429"/>
      <c r="I214" s="428"/>
      <c r="J214" s="429"/>
      <c r="K214" s="401" t="s">
        <v>25</v>
      </c>
      <c r="L214" s="402">
        <v>1120300710</v>
      </c>
      <c r="M214" s="406">
        <v>200</v>
      </c>
      <c r="N214" s="260">
        <f>N215</f>
        <v>15</v>
      </c>
      <c r="O214" s="18"/>
    </row>
    <row r="215" spans="1:15" ht="22.5" x14ac:dyDescent="0.2">
      <c r="A215" s="17"/>
      <c r="B215" s="432"/>
      <c r="C215" s="41"/>
      <c r="D215" s="432"/>
      <c r="E215" s="431"/>
      <c r="F215" s="430"/>
      <c r="G215" s="430"/>
      <c r="H215" s="429"/>
      <c r="I215" s="428"/>
      <c r="J215" s="429"/>
      <c r="K215" s="401" t="s">
        <v>23</v>
      </c>
      <c r="L215" s="402">
        <v>1120300710</v>
      </c>
      <c r="M215" s="406">
        <v>240</v>
      </c>
      <c r="N215" s="260">
        <v>15</v>
      </c>
      <c r="O215" s="18"/>
    </row>
    <row r="216" spans="1:15" ht="22.5" x14ac:dyDescent="0.2">
      <c r="A216" s="17"/>
      <c r="B216" s="432"/>
      <c r="C216" s="41"/>
      <c r="D216" s="432"/>
      <c r="E216" s="431"/>
      <c r="F216" s="496" t="s">
        <v>73</v>
      </c>
      <c r="G216" s="496"/>
      <c r="H216" s="496"/>
      <c r="I216" s="496"/>
      <c r="J216" s="497"/>
      <c r="K216" s="401" t="s">
        <v>74</v>
      </c>
      <c r="L216" s="402" t="s">
        <v>73</v>
      </c>
      <c r="M216" s="406" t="s">
        <v>5</v>
      </c>
      <c r="N216" s="260">
        <f>N217</f>
        <v>1016.37</v>
      </c>
      <c r="O216" s="18"/>
    </row>
    <row r="217" spans="1:15" ht="22.5" x14ac:dyDescent="0.2">
      <c r="A217" s="17"/>
      <c r="B217" s="432"/>
      <c r="C217" s="41"/>
      <c r="D217" s="432"/>
      <c r="E217" s="430"/>
      <c r="F217" s="431"/>
      <c r="G217" s="496" t="s">
        <v>67</v>
      </c>
      <c r="H217" s="496"/>
      <c r="I217" s="496"/>
      <c r="J217" s="497"/>
      <c r="K217" s="401" t="s">
        <v>72</v>
      </c>
      <c r="L217" s="402" t="s">
        <v>67</v>
      </c>
      <c r="M217" s="406" t="s">
        <v>5</v>
      </c>
      <c r="N217" s="260">
        <f>N218</f>
        <v>1016.37</v>
      </c>
      <c r="O217" s="18"/>
    </row>
    <row r="218" spans="1:15" x14ac:dyDescent="0.2">
      <c r="A218" s="17"/>
      <c r="B218" s="432"/>
      <c r="C218" s="41"/>
      <c r="D218" s="432"/>
      <c r="E218" s="430"/>
      <c r="F218" s="430"/>
      <c r="G218" s="431"/>
      <c r="H218" s="501" t="s">
        <v>71</v>
      </c>
      <c r="I218" s="501"/>
      <c r="J218" s="502"/>
      <c r="K218" s="401" t="s">
        <v>70</v>
      </c>
      <c r="L218" s="402" t="s">
        <v>67</v>
      </c>
      <c r="M218" s="406">
        <v>300</v>
      </c>
      <c r="N218" s="260">
        <f>N219</f>
        <v>1016.37</v>
      </c>
      <c r="O218" s="18"/>
    </row>
    <row r="219" spans="1:15" ht="22.5" x14ac:dyDescent="0.2">
      <c r="A219" s="17"/>
      <c r="B219" s="432"/>
      <c r="C219" s="41"/>
      <c r="D219" s="432"/>
      <c r="E219" s="430"/>
      <c r="F219" s="430"/>
      <c r="G219" s="430"/>
      <c r="H219" s="429"/>
      <c r="I219" s="501" t="s">
        <v>69</v>
      </c>
      <c r="J219" s="502"/>
      <c r="K219" s="401" t="s">
        <v>68</v>
      </c>
      <c r="L219" s="402" t="s">
        <v>67</v>
      </c>
      <c r="M219" s="406">
        <v>320</v>
      </c>
      <c r="N219" s="260">
        <v>1016.37</v>
      </c>
      <c r="O219" s="18"/>
    </row>
    <row r="220" spans="1:15" ht="22.5" x14ac:dyDescent="0.2">
      <c r="A220" s="17"/>
      <c r="B220" s="432"/>
      <c r="C220" s="41"/>
      <c r="D220" s="432"/>
      <c r="E220" s="431"/>
      <c r="F220" s="496" t="s">
        <v>343</v>
      </c>
      <c r="G220" s="496"/>
      <c r="H220" s="496"/>
      <c r="I220" s="496"/>
      <c r="J220" s="497"/>
      <c r="K220" s="401" t="s">
        <v>344</v>
      </c>
      <c r="L220" s="402" t="s">
        <v>343</v>
      </c>
      <c r="M220" s="406" t="s">
        <v>5</v>
      </c>
      <c r="N220" s="260">
        <f>N221</f>
        <v>40</v>
      </c>
      <c r="O220" s="18"/>
    </row>
    <row r="221" spans="1:15" x14ac:dyDescent="0.2">
      <c r="A221" s="17"/>
      <c r="B221" s="432"/>
      <c r="C221" s="41"/>
      <c r="D221" s="432"/>
      <c r="E221" s="430"/>
      <c r="F221" s="431"/>
      <c r="G221" s="496" t="s">
        <v>341</v>
      </c>
      <c r="H221" s="496"/>
      <c r="I221" s="496"/>
      <c r="J221" s="497"/>
      <c r="K221" s="401" t="s">
        <v>342</v>
      </c>
      <c r="L221" s="402" t="s">
        <v>341</v>
      </c>
      <c r="M221" s="406" t="s">
        <v>5</v>
      </c>
      <c r="N221" s="260">
        <f>N222</f>
        <v>40</v>
      </c>
      <c r="O221" s="18"/>
    </row>
    <row r="222" spans="1:15" ht="22.5" x14ac:dyDescent="0.2">
      <c r="A222" s="17"/>
      <c r="B222" s="432"/>
      <c r="C222" s="41"/>
      <c r="D222" s="432"/>
      <c r="E222" s="430"/>
      <c r="F222" s="430"/>
      <c r="G222" s="431"/>
      <c r="H222" s="501" t="s">
        <v>26</v>
      </c>
      <c r="I222" s="501"/>
      <c r="J222" s="502"/>
      <c r="K222" s="401" t="s">
        <v>25</v>
      </c>
      <c r="L222" s="402" t="s">
        <v>341</v>
      </c>
      <c r="M222" s="406">
        <v>200</v>
      </c>
      <c r="N222" s="260">
        <f>N223</f>
        <v>40</v>
      </c>
      <c r="O222" s="18"/>
    </row>
    <row r="223" spans="1:15" ht="22.5" x14ac:dyDescent="0.2">
      <c r="A223" s="17"/>
      <c r="B223" s="432"/>
      <c r="C223" s="41"/>
      <c r="D223" s="432"/>
      <c r="E223" s="430"/>
      <c r="F223" s="430"/>
      <c r="G223" s="430"/>
      <c r="H223" s="429"/>
      <c r="I223" s="501" t="s">
        <v>24</v>
      </c>
      <c r="J223" s="502"/>
      <c r="K223" s="401" t="s">
        <v>23</v>
      </c>
      <c r="L223" s="402" t="s">
        <v>341</v>
      </c>
      <c r="M223" s="406">
        <v>240</v>
      </c>
      <c r="N223" s="260">
        <v>40</v>
      </c>
      <c r="O223" s="18"/>
    </row>
    <row r="224" spans="1:15" x14ac:dyDescent="0.2">
      <c r="A224" s="17"/>
      <c r="B224" s="432"/>
      <c r="C224" s="41"/>
      <c r="D224" s="433"/>
      <c r="E224" s="496" t="s">
        <v>308</v>
      </c>
      <c r="F224" s="496"/>
      <c r="G224" s="496"/>
      <c r="H224" s="496"/>
      <c r="I224" s="496"/>
      <c r="J224" s="497"/>
      <c r="K224" s="401" t="s">
        <v>309</v>
      </c>
      <c r="L224" s="402" t="s">
        <v>308</v>
      </c>
      <c r="M224" s="406" t="s">
        <v>5</v>
      </c>
      <c r="N224" s="260">
        <f>N225+N229</f>
        <v>900</v>
      </c>
      <c r="O224" s="18"/>
    </row>
    <row r="225" spans="1:17" ht="33.75" x14ac:dyDescent="0.2">
      <c r="A225" s="17"/>
      <c r="B225" s="432"/>
      <c r="C225" s="41"/>
      <c r="D225" s="432"/>
      <c r="E225" s="431"/>
      <c r="F225" s="496" t="s">
        <v>306</v>
      </c>
      <c r="G225" s="496"/>
      <c r="H225" s="496"/>
      <c r="I225" s="496"/>
      <c r="J225" s="497"/>
      <c r="K225" s="401" t="s">
        <v>307</v>
      </c>
      <c r="L225" s="402" t="s">
        <v>306</v>
      </c>
      <c r="M225" s="406" t="s">
        <v>5</v>
      </c>
      <c r="N225" s="260">
        <f>N226</f>
        <v>400</v>
      </c>
      <c r="O225" s="18"/>
    </row>
    <row r="226" spans="1:17" x14ac:dyDescent="0.2">
      <c r="A226" s="17"/>
      <c r="B226" s="432"/>
      <c r="C226" s="41"/>
      <c r="D226" s="432"/>
      <c r="E226" s="430"/>
      <c r="F226" s="431"/>
      <c r="G226" s="496" t="s">
        <v>304</v>
      </c>
      <c r="H226" s="496"/>
      <c r="I226" s="496"/>
      <c r="J226" s="497"/>
      <c r="K226" s="401" t="s">
        <v>305</v>
      </c>
      <c r="L226" s="402" t="s">
        <v>304</v>
      </c>
      <c r="M226" s="406" t="s">
        <v>5</v>
      </c>
      <c r="N226" s="260">
        <f>N227</f>
        <v>400</v>
      </c>
      <c r="O226" s="18"/>
    </row>
    <row r="227" spans="1:17" ht="22.5" x14ac:dyDescent="0.2">
      <c r="A227" s="17"/>
      <c r="B227" s="432"/>
      <c r="C227" s="41"/>
      <c r="D227" s="432"/>
      <c r="E227" s="430"/>
      <c r="F227" s="430"/>
      <c r="G227" s="431"/>
      <c r="H227" s="501" t="s">
        <v>26</v>
      </c>
      <c r="I227" s="501"/>
      <c r="J227" s="502"/>
      <c r="K227" s="401" t="s">
        <v>25</v>
      </c>
      <c r="L227" s="402" t="s">
        <v>304</v>
      </c>
      <c r="M227" s="406">
        <v>200</v>
      </c>
      <c r="N227" s="260">
        <f>N228</f>
        <v>400</v>
      </c>
      <c r="O227" s="18"/>
    </row>
    <row r="228" spans="1:17" ht="22.5" x14ac:dyDescent="0.2">
      <c r="A228" s="17"/>
      <c r="B228" s="432"/>
      <c r="C228" s="41"/>
      <c r="D228" s="432"/>
      <c r="E228" s="430"/>
      <c r="F228" s="430"/>
      <c r="G228" s="430"/>
      <c r="H228" s="429"/>
      <c r="I228" s="501" t="s">
        <v>24</v>
      </c>
      <c r="J228" s="502"/>
      <c r="K228" s="401" t="s">
        <v>23</v>
      </c>
      <c r="L228" s="402" t="s">
        <v>304</v>
      </c>
      <c r="M228" s="406">
        <v>240</v>
      </c>
      <c r="N228" s="260">
        <v>400</v>
      </c>
      <c r="O228" s="18"/>
    </row>
    <row r="229" spans="1:17" x14ac:dyDescent="0.2">
      <c r="A229" s="17"/>
      <c r="B229" s="432"/>
      <c r="C229" s="41"/>
      <c r="D229" s="432"/>
      <c r="E229" s="431"/>
      <c r="F229" s="496" t="s">
        <v>302</v>
      </c>
      <c r="G229" s="496"/>
      <c r="H229" s="496"/>
      <c r="I229" s="496"/>
      <c r="J229" s="497"/>
      <c r="K229" s="401" t="s">
        <v>303</v>
      </c>
      <c r="L229" s="402" t="s">
        <v>302</v>
      </c>
      <c r="M229" s="406" t="s">
        <v>5</v>
      </c>
      <c r="N229" s="260">
        <f>N230</f>
        <v>500</v>
      </c>
      <c r="O229" s="18"/>
    </row>
    <row r="230" spans="1:17" x14ac:dyDescent="0.2">
      <c r="A230" s="17"/>
      <c r="B230" s="432"/>
      <c r="C230" s="41"/>
      <c r="D230" s="432"/>
      <c r="E230" s="430"/>
      <c r="F230" s="431"/>
      <c r="G230" s="496" t="s">
        <v>300</v>
      </c>
      <c r="H230" s="496"/>
      <c r="I230" s="496"/>
      <c r="J230" s="497"/>
      <c r="K230" s="401" t="s">
        <v>301</v>
      </c>
      <c r="L230" s="402" t="s">
        <v>300</v>
      </c>
      <c r="M230" s="406" t="s">
        <v>5</v>
      </c>
      <c r="N230" s="260">
        <f>N231</f>
        <v>500</v>
      </c>
      <c r="O230" s="18"/>
    </row>
    <row r="231" spans="1:17" ht="22.5" x14ac:dyDescent="0.2">
      <c r="A231" s="17"/>
      <c r="B231" s="432"/>
      <c r="C231" s="41"/>
      <c r="D231" s="432"/>
      <c r="E231" s="430"/>
      <c r="F231" s="430"/>
      <c r="G231" s="431"/>
      <c r="H231" s="501" t="s">
        <v>26</v>
      </c>
      <c r="I231" s="501"/>
      <c r="J231" s="502"/>
      <c r="K231" s="401" t="s">
        <v>25</v>
      </c>
      <c r="L231" s="402" t="s">
        <v>300</v>
      </c>
      <c r="M231" s="406">
        <v>200</v>
      </c>
      <c r="N231" s="260">
        <f>N232</f>
        <v>500</v>
      </c>
      <c r="O231" s="18"/>
    </row>
    <row r="232" spans="1:17" ht="22.5" x14ac:dyDescent="0.2">
      <c r="A232" s="17"/>
      <c r="B232" s="432"/>
      <c r="C232" s="41"/>
      <c r="D232" s="432"/>
      <c r="E232" s="430"/>
      <c r="F232" s="430"/>
      <c r="G232" s="430"/>
      <c r="H232" s="429"/>
      <c r="I232" s="501" t="s">
        <v>24</v>
      </c>
      <c r="J232" s="502"/>
      <c r="K232" s="401" t="s">
        <v>23</v>
      </c>
      <c r="L232" s="402" t="s">
        <v>300</v>
      </c>
      <c r="M232" s="406">
        <v>240</v>
      </c>
      <c r="N232" s="260">
        <v>500</v>
      </c>
      <c r="O232" s="18"/>
    </row>
    <row r="233" spans="1:17" ht="22.5" x14ac:dyDescent="0.2">
      <c r="A233" s="17"/>
      <c r="B233" s="432"/>
      <c r="C233" s="41"/>
      <c r="D233" s="433"/>
      <c r="E233" s="496" t="s">
        <v>298</v>
      </c>
      <c r="F233" s="496"/>
      <c r="G233" s="496"/>
      <c r="H233" s="496"/>
      <c r="I233" s="496"/>
      <c r="J233" s="497"/>
      <c r="K233" s="401" t="s">
        <v>857</v>
      </c>
      <c r="L233" s="402" t="s">
        <v>298</v>
      </c>
      <c r="M233" s="406" t="s">
        <v>5</v>
      </c>
      <c r="N233" s="260">
        <f>N234</f>
        <v>24360.289999999997</v>
      </c>
      <c r="O233" s="18"/>
      <c r="Q233" s="209"/>
    </row>
    <row r="234" spans="1:17" ht="22.5" x14ac:dyDescent="0.2">
      <c r="A234" s="17"/>
      <c r="B234" s="432"/>
      <c r="C234" s="41"/>
      <c r="D234" s="432"/>
      <c r="E234" s="431"/>
      <c r="F234" s="496" t="s">
        <v>296</v>
      </c>
      <c r="G234" s="496"/>
      <c r="H234" s="496"/>
      <c r="I234" s="496"/>
      <c r="J234" s="497"/>
      <c r="K234" s="401" t="s">
        <v>297</v>
      </c>
      <c r="L234" s="402" t="s">
        <v>296</v>
      </c>
      <c r="M234" s="406" t="s">
        <v>5</v>
      </c>
      <c r="N234" s="260">
        <f>N235</f>
        <v>24360.289999999997</v>
      </c>
      <c r="O234" s="18"/>
    </row>
    <row r="235" spans="1:17" x14ac:dyDescent="0.2">
      <c r="A235" s="17"/>
      <c r="B235" s="432"/>
      <c r="C235" s="41"/>
      <c r="D235" s="432"/>
      <c r="E235" s="430"/>
      <c r="F235" s="431"/>
      <c r="G235" s="496" t="s">
        <v>339</v>
      </c>
      <c r="H235" s="496"/>
      <c r="I235" s="496"/>
      <c r="J235" s="497"/>
      <c r="K235" s="401" t="s">
        <v>340</v>
      </c>
      <c r="L235" s="402" t="s">
        <v>339</v>
      </c>
      <c r="M235" s="406" t="s">
        <v>5</v>
      </c>
      <c r="N235" s="260">
        <f>N236+N238+N242+N244</f>
        <v>24360.289999999997</v>
      </c>
      <c r="O235" s="18"/>
    </row>
    <row r="236" spans="1:17" ht="33.75" x14ac:dyDescent="0.2">
      <c r="A236" s="17"/>
      <c r="B236" s="432"/>
      <c r="C236" s="41"/>
      <c r="D236" s="432"/>
      <c r="E236" s="430"/>
      <c r="F236" s="430"/>
      <c r="G236" s="431"/>
      <c r="H236" s="501" t="s">
        <v>286</v>
      </c>
      <c r="I236" s="501"/>
      <c r="J236" s="502"/>
      <c r="K236" s="401" t="s">
        <v>285</v>
      </c>
      <c r="L236" s="402" t="s">
        <v>339</v>
      </c>
      <c r="M236" s="406">
        <v>100</v>
      </c>
      <c r="N236" s="260">
        <f>N237</f>
        <v>13012.96</v>
      </c>
      <c r="O236" s="18"/>
    </row>
    <row r="237" spans="1:17" x14ac:dyDescent="0.2">
      <c r="A237" s="17"/>
      <c r="B237" s="432"/>
      <c r="C237" s="41"/>
      <c r="D237" s="432"/>
      <c r="E237" s="430"/>
      <c r="F237" s="430"/>
      <c r="G237" s="430"/>
      <c r="H237" s="429"/>
      <c r="I237" s="501" t="s">
        <v>284</v>
      </c>
      <c r="J237" s="502"/>
      <c r="K237" s="401" t="s">
        <v>283</v>
      </c>
      <c r="L237" s="402" t="s">
        <v>339</v>
      </c>
      <c r="M237" s="406">
        <v>120</v>
      </c>
      <c r="N237" s="260">
        <f>12992.96+20</f>
        <v>13012.96</v>
      </c>
      <c r="O237" s="18"/>
    </row>
    <row r="238" spans="1:17" ht="22.5" x14ac:dyDescent="0.2">
      <c r="A238" s="17"/>
      <c r="B238" s="432"/>
      <c r="C238" s="41"/>
      <c r="D238" s="432"/>
      <c r="E238" s="430"/>
      <c r="F238" s="430"/>
      <c r="G238" s="431"/>
      <c r="H238" s="501" t="s">
        <v>26</v>
      </c>
      <c r="I238" s="501"/>
      <c r="J238" s="502"/>
      <c r="K238" s="401" t="s">
        <v>25</v>
      </c>
      <c r="L238" s="402" t="s">
        <v>339</v>
      </c>
      <c r="M238" s="406">
        <v>200</v>
      </c>
      <c r="N238" s="260">
        <f>N239</f>
        <v>7874.73</v>
      </c>
      <c r="O238" s="18"/>
    </row>
    <row r="239" spans="1:17" ht="22.5" x14ac:dyDescent="0.2">
      <c r="A239" s="17"/>
      <c r="B239" s="432"/>
      <c r="C239" s="41"/>
      <c r="D239" s="432"/>
      <c r="E239" s="430"/>
      <c r="F239" s="430"/>
      <c r="G239" s="430"/>
      <c r="H239" s="429"/>
      <c r="I239" s="501" t="s">
        <v>24</v>
      </c>
      <c r="J239" s="502"/>
      <c r="K239" s="212" t="s">
        <v>23</v>
      </c>
      <c r="L239" s="207" t="s">
        <v>339</v>
      </c>
      <c r="M239" s="282">
        <v>240</v>
      </c>
      <c r="N239" s="283">
        <f>11374.73+500-4000</f>
        <v>7874.73</v>
      </c>
      <c r="O239" s="18"/>
    </row>
    <row r="240" spans="1:17" x14ac:dyDescent="0.2">
      <c r="A240" s="17"/>
      <c r="B240" s="432"/>
      <c r="C240" s="41"/>
      <c r="D240" s="432"/>
      <c r="E240" s="430"/>
      <c r="F240" s="430"/>
      <c r="G240" s="431"/>
      <c r="H240" s="501" t="s">
        <v>71</v>
      </c>
      <c r="I240" s="501"/>
      <c r="J240" s="502"/>
      <c r="K240" s="401" t="s">
        <v>70</v>
      </c>
      <c r="L240" s="402" t="s">
        <v>339</v>
      </c>
      <c r="M240" s="406">
        <v>300</v>
      </c>
      <c r="N240" s="260">
        <f>N241</f>
        <v>0</v>
      </c>
      <c r="O240" s="18"/>
    </row>
    <row r="241" spans="1:15" ht="22.5" x14ac:dyDescent="0.2">
      <c r="A241" s="17"/>
      <c r="B241" s="432"/>
      <c r="C241" s="41"/>
      <c r="D241" s="432"/>
      <c r="E241" s="430"/>
      <c r="F241" s="430"/>
      <c r="G241" s="430"/>
      <c r="H241" s="429"/>
      <c r="I241" s="501" t="s">
        <v>69</v>
      </c>
      <c r="J241" s="502"/>
      <c r="K241" s="401" t="s">
        <v>68</v>
      </c>
      <c r="L241" s="402" t="s">
        <v>339</v>
      </c>
      <c r="M241" s="406">
        <v>320</v>
      </c>
      <c r="N241" s="260">
        <v>0</v>
      </c>
      <c r="O241" s="18"/>
    </row>
    <row r="242" spans="1:15" x14ac:dyDescent="0.2">
      <c r="A242" s="17"/>
      <c r="B242" s="432"/>
      <c r="C242" s="41"/>
      <c r="D242" s="432"/>
      <c r="E242" s="430"/>
      <c r="F242" s="430"/>
      <c r="G242" s="431"/>
      <c r="H242" s="501" t="s">
        <v>42</v>
      </c>
      <c r="I242" s="501"/>
      <c r="J242" s="502"/>
      <c r="K242" s="401" t="s">
        <v>41</v>
      </c>
      <c r="L242" s="402" t="s">
        <v>339</v>
      </c>
      <c r="M242" s="406">
        <v>800</v>
      </c>
      <c r="N242" s="260">
        <v>2000</v>
      </c>
      <c r="O242" s="18"/>
    </row>
    <row r="243" spans="1:15" x14ac:dyDescent="0.2">
      <c r="A243" s="17"/>
      <c r="B243" s="432"/>
      <c r="C243" s="41"/>
      <c r="D243" s="432"/>
      <c r="E243" s="430"/>
      <c r="F243" s="430"/>
      <c r="G243" s="430"/>
      <c r="H243" s="429"/>
      <c r="I243" s="501" t="s">
        <v>165</v>
      </c>
      <c r="J243" s="502"/>
      <c r="K243" s="401" t="s">
        <v>164</v>
      </c>
      <c r="L243" s="402" t="s">
        <v>339</v>
      </c>
      <c r="M243" s="406">
        <v>850</v>
      </c>
      <c r="N243" s="260">
        <v>2000</v>
      </c>
      <c r="O243" s="18"/>
    </row>
    <row r="244" spans="1:15" x14ac:dyDescent="0.2">
      <c r="A244" s="17"/>
      <c r="B244" s="432"/>
      <c r="C244" s="41"/>
      <c r="D244" s="432"/>
      <c r="E244" s="430"/>
      <c r="F244" s="431"/>
      <c r="G244" s="496" t="s">
        <v>355</v>
      </c>
      <c r="H244" s="496"/>
      <c r="I244" s="496"/>
      <c r="J244" s="497"/>
      <c r="K244" s="401" t="s">
        <v>356</v>
      </c>
      <c r="L244" s="402" t="s">
        <v>355</v>
      </c>
      <c r="M244" s="406" t="s">
        <v>5</v>
      </c>
      <c r="N244" s="405">
        <v>1472.6</v>
      </c>
      <c r="O244" s="18"/>
    </row>
    <row r="245" spans="1:15" ht="33.75" x14ac:dyDescent="0.2">
      <c r="A245" s="17"/>
      <c r="B245" s="432"/>
      <c r="C245" s="41"/>
      <c r="D245" s="432"/>
      <c r="E245" s="430"/>
      <c r="F245" s="430"/>
      <c r="G245" s="431"/>
      <c r="H245" s="501" t="s">
        <v>286</v>
      </c>
      <c r="I245" s="501"/>
      <c r="J245" s="502"/>
      <c r="K245" s="401" t="s">
        <v>285</v>
      </c>
      <c r="L245" s="402" t="s">
        <v>355</v>
      </c>
      <c r="M245" s="406">
        <v>100</v>
      </c>
      <c r="N245" s="260">
        <v>1472.6</v>
      </c>
      <c r="O245" s="18"/>
    </row>
    <row r="246" spans="1:15" x14ac:dyDescent="0.2">
      <c r="A246" s="17"/>
      <c r="B246" s="432"/>
      <c r="C246" s="41"/>
      <c r="D246" s="432"/>
      <c r="E246" s="430"/>
      <c r="F246" s="430"/>
      <c r="G246" s="430"/>
      <c r="H246" s="429"/>
      <c r="I246" s="501" t="s">
        <v>284</v>
      </c>
      <c r="J246" s="502"/>
      <c r="K246" s="401" t="s">
        <v>283</v>
      </c>
      <c r="L246" s="402" t="s">
        <v>355</v>
      </c>
      <c r="M246" s="406">
        <v>120</v>
      </c>
      <c r="N246" s="260">
        <v>1472.6</v>
      </c>
      <c r="O246" s="18"/>
    </row>
    <row r="247" spans="1:15" ht="33.75" x14ac:dyDescent="0.2">
      <c r="A247" s="17"/>
      <c r="B247" s="432"/>
      <c r="C247" s="43"/>
      <c r="D247" s="538" t="s">
        <v>161</v>
      </c>
      <c r="E247" s="538"/>
      <c r="F247" s="538"/>
      <c r="G247" s="538"/>
      <c r="H247" s="538"/>
      <c r="I247" s="538"/>
      <c r="J247" s="539"/>
      <c r="K247" s="439" t="s">
        <v>162</v>
      </c>
      <c r="L247" s="440" t="s">
        <v>161</v>
      </c>
      <c r="M247" s="441" t="s">
        <v>5</v>
      </c>
      <c r="N247" s="289">
        <f>N248+N294+N305</f>
        <v>39127.480000000003</v>
      </c>
      <c r="O247" s="18"/>
    </row>
    <row r="248" spans="1:15" x14ac:dyDescent="0.2">
      <c r="A248" s="17"/>
      <c r="B248" s="432"/>
      <c r="C248" s="41"/>
      <c r="D248" s="433"/>
      <c r="E248" s="496" t="s">
        <v>159</v>
      </c>
      <c r="F248" s="496"/>
      <c r="G248" s="496"/>
      <c r="H248" s="496"/>
      <c r="I248" s="496"/>
      <c r="J248" s="497"/>
      <c r="K248" s="401" t="s">
        <v>160</v>
      </c>
      <c r="L248" s="402" t="s">
        <v>159</v>
      </c>
      <c r="M248" s="406" t="s">
        <v>5</v>
      </c>
      <c r="N248" s="260">
        <f>N249+N268+N278+N282+N286+N290</f>
        <v>11655.64</v>
      </c>
      <c r="O248" s="18"/>
    </row>
    <row r="249" spans="1:15" x14ac:dyDescent="0.2">
      <c r="A249" s="17"/>
      <c r="B249" s="432"/>
      <c r="C249" s="41"/>
      <c r="D249" s="432"/>
      <c r="E249" s="431"/>
      <c r="F249" s="496" t="s">
        <v>157</v>
      </c>
      <c r="G249" s="496"/>
      <c r="H249" s="496"/>
      <c r="I249" s="496"/>
      <c r="J249" s="497"/>
      <c r="K249" s="401" t="s">
        <v>158</v>
      </c>
      <c r="L249" s="402" t="s">
        <v>157</v>
      </c>
      <c r="M249" s="406" t="s">
        <v>5</v>
      </c>
      <c r="N249" s="260">
        <f>N250+N253+N259+N262+N265+N256</f>
        <v>1215.6400000000001</v>
      </c>
      <c r="O249" s="18"/>
    </row>
    <row r="250" spans="1:15" x14ac:dyDescent="0.2">
      <c r="A250" s="17"/>
      <c r="B250" s="432"/>
      <c r="C250" s="41"/>
      <c r="D250" s="432"/>
      <c r="E250" s="430"/>
      <c r="F250" s="431"/>
      <c r="G250" s="496" t="s">
        <v>210</v>
      </c>
      <c r="H250" s="496"/>
      <c r="I250" s="496"/>
      <c r="J250" s="497"/>
      <c r="K250" s="401" t="s">
        <v>211</v>
      </c>
      <c r="L250" s="402" t="s">
        <v>210</v>
      </c>
      <c r="M250" s="406" t="s">
        <v>5</v>
      </c>
      <c r="N250" s="260">
        <f>N251</f>
        <v>1215.6400000000001</v>
      </c>
      <c r="O250" s="18"/>
    </row>
    <row r="251" spans="1:15" ht="22.5" x14ac:dyDescent="0.2">
      <c r="A251" s="17"/>
      <c r="B251" s="432"/>
      <c r="C251" s="41"/>
      <c r="D251" s="432"/>
      <c r="E251" s="430"/>
      <c r="F251" s="430"/>
      <c r="G251" s="431"/>
      <c r="H251" s="501" t="s">
        <v>26</v>
      </c>
      <c r="I251" s="501"/>
      <c r="J251" s="502"/>
      <c r="K251" s="401" t="s">
        <v>25</v>
      </c>
      <c r="L251" s="402" t="s">
        <v>210</v>
      </c>
      <c r="M251" s="406">
        <v>200</v>
      </c>
      <c r="N251" s="260">
        <f>N252</f>
        <v>1215.6400000000001</v>
      </c>
      <c r="O251" s="18"/>
    </row>
    <row r="252" spans="1:15" ht="22.5" x14ac:dyDescent="0.2">
      <c r="A252" s="17"/>
      <c r="B252" s="432"/>
      <c r="C252" s="41"/>
      <c r="D252" s="432"/>
      <c r="E252" s="430"/>
      <c r="F252" s="430"/>
      <c r="G252" s="430"/>
      <c r="H252" s="429"/>
      <c r="I252" s="501" t="s">
        <v>24</v>
      </c>
      <c r="J252" s="502"/>
      <c r="K252" s="401" t="s">
        <v>23</v>
      </c>
      <c r="L252" s="402" t="s">
        <v>210</v>
      </c>
      <c r="M252" s="406">
        <v>240</v>
      </c>
      <c r="N252" s="260">
        <f>1215.64</f>
        <v>1215.6400000000001</v>
      </c>
      <c r="O252" s="18"/>
    </row>
    <row r="253" spans="1:15" hidden="1" x14ac:dyDescent="0.2">
      <c r="A253" s="17"/>
      <c r="B253" s="432"/>
      <c r="C253" s="41"/>
      <c r="D253" s="432"/>
      <c r="E253" s="430"/>
      <c r="F253" s="431"/>
      <c r="G253" s="496" t="s">
        <v>155</v>
      </c>
      <c r="H253" s="496"/>
      <c r="I253" s="496"/>
      <c r="J253" s="497"/>
      <c r="K253" s="401" t="s">
        <v>156</v>
      </c>
      <c r="L253" s="402" t="s">
        <v>155</v>
      </c>
      <c r="M253" s="406" t="s">
        <v>5</v>
      </c>
      <c r="N253" s="260">
        <f>N254</f>
        <v>0</v>
      </c>
      <c r="O253" s="18"/>
    </row>
    <row r="254" spans="1:15" ht="22.5" hidden="1" x14ac:dyDescent="0.2">
      <c r="A254" s="17"/>
      <c r="B254" s="432"/>
      <c r="C254" s="41"/>
      <c r="D254" s="432"/>
      <c r="E254" s="430"/>
      <c r="F254" s="430"/>
      <c r="G254" s="431"/>
      <c r="H254" s="501" t="s">
        <v>26</v>
      </c>
      <c r="I254" s="501"/>
      <c r="J254" s="502"/>
      <c r="K254" s="401" t="s">
        <v>25</v>
      </c>
      <c r="L254" s="402" t="s">
        <v>155</v>
      </c>
      <c r="M254" s="406">
        <v>200</v>
      </c>
      <c r="N254" s="260">
        <f>N255</f>
        <v>0</v>
      </c>
      <c r="O254" s="18"/>
    </row>
    <row r="255" spans="1:15" ht="22.5" hidden="1" x14ac:dyDescent="0.2">
      <c r="A255" s="17"/>
      <c r="B255" s="432"/>
      <c r="C255" s="41"/>
      <c r="D255" s="432"/>
      <c r="E255" s="430"/>
      <c r="F255" s="430"/>
      <c r="G255" s="430"/>
      <c r="H255" s="429"/>
      <c r="I255" s="501" t="s">
        <v>24</v>
      </c>
      <c r="J255" s="502"/>
      <c r="K255" s="401" t="s">
        <v>23</v>
      </c>
      <c r="L255" s="402" t="s">
        <v>155</v>
      </c>
      <c r="M255" s="406">
        <v>240</v>
      </c>
      <c r="N255" s="260">
        <f>3300-3300</f>
        <v>0</v>
      </c>
      <c r="O255" s="18"/>
    </row>
    <row r="256" spans="1:15" hidden="1" x14ac:dyDescent="0.2">
      <c r="A256" s="17"/>
      <c r="B256" s="432"/>
      <c r="C256" s="41"/>
      <c r="D256" s="432"/>
      <c r="E256" s="430"/>
      <c r="F256" s="431"/>
      <c r="G256" s="430"/>
      <c r="H256" s="429"/>
      <c r="I256" s="428"/>
      <c r="J256" s="429"/>
      <c r="K256" s="401" t="s">
        <v>717</v>
      </c>
      <c r="L256" s="402">
        <v>1210106080</v>
      </c>
      <c r="M256" s="406"/>
      <c r="N256" s="260">
        <f>N257</f>
        <v>0</v>
      </c>
      <c r="O256" s="18"/>
    </row>
    <row r="257" spans="1:15" hidden="1" x14ac:dyDescent="0.2">
      <c r="A257" s="17"/>
      <c r="B257" s="432"/>
      <c r="C257" s="41"/>
      <c r="D257" s="432"/>
      <c r="E257" s="430"/>
      <c r="F257" s="431"/>
      <c r="G257" s="430"/>
      <c r="H257" s="429"/>
      <c r="I257" s="428"/>
      <c r="J257" s="429"/>
      <c r="K257" s="401"/>
      <c r="L257" s="402">
        <v>1210106080</v>
      </c>
      <c r="M257" s="406"/>
      <c r="N257" s="260">
        <f>N258</f>
        <v>0</v>
      </c>
      <c r="O257" s="18"/>
    </row>
    <row r="258" spans="1:15" hidden="1" x14ac:dyDescent="0.2">
      <c r="A258" s="17"/>
      <c r="B258" s="432"/>
      <c r="C258" s="41"/>
      <c r="D258" s="432"/>
      <c r="E258" s="430"/>
      <c r="F258" s="431"/>
      <c r="G258" s="430"/>
      <c r="H258" s="429"/>
      <c r="I258" s="428"/>
      <c r="J258" s="429"/>
      <c r="K258" s="401"/>
      <c r="L258" s="402">
        <v>1210106080</v>
      </c>
      <c r="M258" s="406"/>
      <c r="N258" s="260">
        <f>1000-1000</f>
        <v>0</v>
      </c>
      <c r="O258" s="18"/>
    </row>
    <row r="259" spans="1:15" hidden="1" x14ac:dyDescent="0.2">
      <c r="A259" s="17"/>
      <c r="B259" s="432"/>
      <c r="C259" s="41"/>
      <c r="D259" s="432"/>
      <c r="E259" s="430"/>
      <c r="F259" s="431"/>
      <c r="G259" s="496" t="s">
        <v>209</v>
      </c>
      <c r="H259" s="496"/>
      <c r="I259" s="496"/>
      <c r="J259" s="497"/>
      <c r="K259" s="401" t="s">
        <v>85</v>
      </c>
      <c r="L259" s="402" t="s">
        <v>209</v>
      </c>
      <c r="M259" s="406" t="s">
        <v>5</v>
      </c>
      <c r="N259" s="260">
        <f>N260</f>
        <v>0</v>
      </c>
      <c r="O259" s="18"/>
    </row>
    <row r="260" spans="1:15" ht="22.5" hidden="1" x14ac:dyDescent="0.2">
      <c r="A260" s="17"/>
      <c r="B260" s="432"/>
      <c r="C260" s="41"/>
      <c r="D260" s="432"/>
      <c r="E260" s="430"/>
      <c r="F260" s="430"/>
      <c r="G260" s="431"/>
      <c r="H260" s="501" t="s">
        <v>26</v>
      </c>
      <c r="I260" s="501"/>
      <c r="J260" s="502"/>
      <c r="K260" s="401" t="s">
        <v>25</v>
      </c>
      <c r="L260" s="402" t="s">
        <v>209</v>
      </c>
      <c r="M260" s="406">
        <v>200</v>
      </c>
      <c r="N260" s="260">
        <f>N261</f>
        <v>0</v>
      </c>
      <c r="O260" s="18"/>
    </row>
    <row r="261" spans="1:15" ht="22.5" hidden="1" x14ac:dyDescent="0.2">
      <c r="A261" s="17"/>
      <c r="B261" s="432"/>
      <c r="C261" s="41"/>
      <c r="D261" s="432"/>
      <c r="E261" s="430"/>
      <c r="F261" s="430"/>
      <c r="G261" s="430"/>
      <c r="H261" s="429"/>
      <c r="I261" s="501" t="s">
        <v>24</v>
      </c>
      <c r="J261" s="502"/>
      <c r="K261" s="401" t="s">
        <v>23</v>
      </c>
      <c r="L261" s="402" t="s">
        <v>209</v>
      </c>
      <c r="M261" s="406">
        <v>240</v>
      </c>
      <c r="N261" s="260"/>
      <c r="O261" s="18"/>
    </row>
    <row r="262" spans="1:15" ht="33.75" hidden="1" x14ac:dyDescent="0.2">
      <c r="A262" s="17"/>
      <c r="B262" s="432"/>
      <c r="C262" s="41"/>
      <c r="D262" s="432"/>
      <c r="E262" s="430"/>
      <c r="F262" s="431"/>
      <c r="G262" s="496" t="s">
        <v>207</v>
      </c>
      <c r="H262" s="496"/>
      <c r="I262" s="496"/>
      <c r="J262" s="497"/>
      <c r="K262" s="401" t="s">
        <v>208</v>
      </c>
      <c r="L262" s="402" t="s">
        <v>207</v>
      </c>
      <c r="M262" s="406" t="s">
        <v>5</v>
      </c>
      <c r="N262" s="260">
        <f>N263</f>
        <v>0</v>
      </c>
      <c r="O262" s="18"/>
    </row>
    <row r="263" spans="1:15" ht="22.5" hidden="1" x14ac:dyDescent="0.2">
      <c r="A263" s="17"/>
      <c r="B263" s="432"/>
      <c r="C263" s="41"/>
      <c r="D263" s="432"/>
      <c r="E263" s="430"/>
      <c r="F263" s="430"/>
      <c r="G263" s="431"/>
      <c r="H263" s="501" t="s">
        <v>26</v>
      </c>
      <c r="I263" s="501"/>
      <c r="J263" s="502"/>
      <c r="K263" s="401" t="s">
        <v>25</v>
      </c>
      <c r="L263" s="402" t="s">
        <v>207</v>
      </c>
      <c r="M263" s="406">
        <v>200</v>
      </c>
      <c r="N263" s="260">
        <f>N264</f>
        <v>0</v>
      </c>
      <c r="O263" s="18"/>
    </row>
    <row r="264" spans="1:15" ht="22.5" hidden="1" x14ac:dyDescent="0.2">
      <c r="A264" s="17"/>
      <c r="B264" s="432"/>
      <c r="C264" s="41"/>
      <c r="D264" s="432"/>
      <c r="E264" s="430"/>
      <c r="F264" s="430"/>
      <c r="G264" s="430"/>
      <c r="H264" s="429"/>
      <c r="I264" s="501" t="s">
        <v>24</v>
      </c>
      <c r="J264" s="502"/>
      <c r="K264" s="401" t="s">
        <v>23</v>
      </c>
      <c r="L264" s="402" t="s">
        <v>207</v>
      </c>
      <c r="M264" s="406">
        <v>240</v>
      </c>
      <c r="N264" s="260"/>
      <c r="O264" s="18"/>
    </row>
    <row r="265" spans="1:15" ht="22.5" hidden="1" x14ac:dyDescent="0.2">
      <c r="A265" s="17"/>
      <c r="B265" s="432"/>
      <c r="C265" s="41"/>
      <c r="D265" s="432"/>
      <c r="E265" s="430"/>
      <c r="F265" s="431"/>
      <c r="G265" s="496" t="s">
        <v>153</v>
      </c>
      <c r="H265" s="496"/>
      <c r="I265" s="496"/>
      <c r="J265" s="497"/>
      <c r="K265" s="401" t="s">
        <v>154</v>
      </c>
      <c r="L265" s="402" t="s">
        <v>153</v>
      </c>
      <c r="M265" s="406" t="s">
        <v>5</v>
      </c>
      <c r="N265" s="260">
        <f>N266</f>
        <v>0</v>
      </c>
      <c r="O265" s="18"/>
    </row>
    <row r="266" spans="1:15" ht="22.5" hidden="1" x14ac:dyDescent="0.2">
      <c r="A266" s="17"/>
      <c r="B266" s="432"/>
      <c r="C266" s="41"/>
      <c r="D266" s="432"/>
      <c r="E266" s="430"/>
      <c r="F266" s="430"/>
      <c r="G266" s="431"/>
      <c r="H266" s="501" t="s">
        <v>26</v>
      </c>
      <c r="I266" s="501"/>
      <c r="J266" s="502"/>
      <c r="K266" s="401" t="s">
        <v>25</v>
      </c>
      <c r="L266" s="402" t="s">
        <v>153</v>
      </c>
      <c r="M266" s="406">
        <v>200</v>
      </c>
      <c r="N266" s="260">
        <f>N267</f>
        <v>0</v>
      </c>
      <c r="O266" s="18"/>
    </row>
    <row r="267" spans="1:15" ht="22.5" hidden="1" x14ac:dyDescent="0.2">
      <c r="A267" s="17"/>
      <c r="B267" s="432"/>
      <c r="C267" s="41"/>
      <c r="D267" s="432"/>
      <c r="E267" s="430"/>
      <c r="F267" s="430"/>
      <c r="G267" s="430"/>
      <c r="H267" s="429"/>
      <c r="I267" s="501" t="s">
        <v>24</v>
      </c>
      <c r="J267" s="502"/>
      <c r="K267" s="401" t="s">
        <v>23</v>
      </c>
      <c r="L267" s="402" t="s">
        <v>153</v>
      </c>
      <c r="M267" s="406">
        <v>240</v>
      </c>
      <c r="N267" s="260"/>
      <c r="O267" s="18"/>
    </row>
    <row r="268" spans="1:15" hidden="1" x14ac:dyDescent="0.2">
      <c r="A268" s="17"/>
      <c r="B268" s="432"/>
      <c r="C268" s="41"/>
      <c r="D268" s="432"/>
      <c r="E268" s="431"/>
      <c r="F268" s="496" t="s">
        <v>151</v>
      </c>
      <c r="G268" s="496"/>
      <c r="H268" s="496"/>
      <c r="I268" s="496"/>
      <c r="J268" s="497"/>
      <c r="K268" s="401" t="s">
        <v>152</v>
      </c>
      <c r="L268" s="402" t="s">
        <v>151</v>
      </c>
      <c r="M268" s="406" t="s">
        <v>5</v>
      </c>
      <c r="N268" s="260">
        <f>N269+N272+N275</f>
        <v>0</v>
      </c>
      <c r="O268" s="18"/>
    </row>
    <row r="269" spans="1:15" hidden="1" x14ac:dyDescent="0.2">
      <c r="A269" s="17"/>
      <c r="B269" s="432"/>
      <c r="C269" s="41"/>
      <c r="D269" s="432"/>
      <c r="E269" s="430"/>
      <c r="F269" s="431"/>
      <c r="G269" s="496" t="s">
        <v>149</v>
      </c>
      <c r="H269" s="496"/>
      <c r="I269" s="496"/>
      <c r="J269" s="497"/>
      <c r="K269" s="401" t="s">
        <v>150</v>
      </c>
      <c r="L269" s="402" t="s">
        <v>149</v>
      </c>
      <c r="M269" s="406" t="s">
        <v>5</v>
      </c>
      <c r="N269" s="260">
        <f>N270</f>
        <v>0</v>
      </c>
      <c r="O269" s="18"/>
    </row>
    <row r="270" spans="1:15" ht="22.5" hidden="1" x14ac:dyDescent="0.2">
      <c r="A270" s="17"/>
      <c r="B270" s="432"/>
      <c r="C270" s="41"/>
      <c r="D270" s="432"/>
      <c r="E270" s="430"/>
      <c r="F270" s="430"/>
      <c r="G270" s="431"/>
      <c r="H270" s="501" t="s">
        <v>26</v>
      </c>
      <c r="I270" s="501"/>
      <c r="J270" s="502"/>
      <c r="K270" s="401" t="s">
        <v>25</v>
      </c>
      <c r="L270" s="402" t="s">
        <v>149</v>
      </c>
      <c r="M270" s="406">
        <v>200</v>
      </c>
      <c r="N270" s="260">
        <f>N271</f>
        <v>0</v>
      </c>
      <c r="O270" s="18"/>
    </row>
    <row r="271" spans="1:15" ht="22.5" hidden="1" x14ac:dyDescent="0.2">
      <c r="A271" s="17"/>
      <c r="B271" s="432"/>
      <c r="C271" s="41"/>
      <c r="D271" s="432"/>
      <c r="E271" s="430"/>
      <c r="F271" s="430"/>
      <c r="G271" s="430"/>
      <c r="H271" s="429"/>
      <c r="I271" s="501" t="s">
        <v>24</v>
      </c>
      <c r="J271" s="502"/>
      <c r="K271" s="401" t="s">
        <v>23</v>
      </c>
      <c r="L271" s="402" t="s">
        <v>149</v>
      </c>
      <c r="M271" s="406">
        <v>240</v>
      </c>
      <c r="N271" s="260"/>
      <c r="O271" s="18"/>
    </row>
    <row r="272" spans="1:15" hidden="1" x14ac:dyDescent="0.2">
      <c r="A272" s="17"/>
      <c r="B272" s="432"/>
      <c r="C272" s="41"/>
      <c r="D272" s="432"/>
      <c r="E272" s="430"/>
      <c r="F272" s="431"/>
      <c r="G272" s="496" t="s">
        <v>148</v>
      </c>
      <c r="H272" s="496"/>
      <c r="I272" s="496"/>
      <c r="J272" s="497"/>
      <c r="K272" s="401" t="s">
        <v>85</v>
      </c>
      <c r="L272" s="402" t="s">
        <v>148</v>
      </c>
      <c r="M272" s="406" t="s">
        <v>5</v>
      </c>
      <c r="N272" s="260">
        <f>N273</f>
        <v>0</v>
      </c>
      <c r="O272" s="18"/>
    </row>
    <row r="273" spans="1:15" ht="22.5" hidden="1" x14ac:dyDescent="0.2">
      <c r="A273" s="17"/>
      <c r="B273" s="432"/>
      <c r="C273" s="41"/>
      <c r="D273" s="432"/>
      <c r="E273" s="430"/>
      <c r="F273" s="430"/>
      <c r="G273" s="431"/>
      <c r="H273" s="501" t="s">
        <v>26</v>
      </c>
      <c r="I273" s="501"/>
      <c r="J273" s="502"/>
      <c r="K273" s="401" t="s">
        <v>25</v>
      </c>
      <c r="L273" s="402" t="s">
        <v>148</v>
      </c>
      <c r="M273" s="406">
        <v>200</v>
      </c>
      <c r="N273" s="260">
        <f>N274</f>
        <v>0</v>
      </c>
      <c r="O273" s="18"/>
    </row>
    <row r="274" spans="1:15" ht="22.5" hidden="1" x14ac:dyDescent="0.2">
      <c r="A274" s="17"/>
      <c r="B274" s="432"/>
      <c r="C274" s="41"/>
      <c r="D274" s="432"/>
      <c r="E274" s="430"/>
      <c r="F274" s="430"/>
      <c r="G274" s="430"/>
      <c r="H274" s="429"/>
      <c r="I274" s="501" t="s">
        <v>24</v>
      </c>
      <c r="J274" s="502"/>
      <c r="K274" s="401" t="s">
        <v>23</v>
      </c>
      <c r="L274" s="402" t="s">
        <v>148</v>
      </c>
      <c r="M274" s="406">
        <v>240</v>
      </c>
      <c r="N274" s="260"/>
      <c r="O274" s="18"/>
    </row>
    <row r="275" spans="1:15" ht="22.5" hidden="1" x14ac:dyDescent="0.2">
      <c r="A275" s="17"/>
      <c r="B275" s="432"/>
      <c r="C275" s="41"/>
      <c r="D275" s="432"/>
      <c r="E275" s="430"/>
      <c r="F275" s="431"/>
      <c r="G275" s="496" t="s">
        <v>146</v>
      </c>
      <c r="H275" s="496"/>
      <c r="I275" s="496"/>
      <c r="J275" s="497"/>
      <c r="K275" s="401" t="s">
        <v>147</v>
      </c>
      <c r="L275" s="402" t="s">
        <v>146</v>
      </c>
      <c r="M275" s="406" t="s">
        <v>5</v>
      </c>
      <c r="N275" s="260">
        <f>N276</f>
        <v>0</v>
      </c>
      <c r="O275" s="18"/>
    </row>
    <row r="276" spans="1:15" ht="22.5" hidden="1" x14ac:dyDescent="0.2">
      <c r="A276" s="17"/>
      <c r="B276" s="432"/>
      <c r="C276" s="41"/>
      <c r="D276" s="432"/>
      <c r="E276" s="430"/>
      <c r="F276" s="430"/>
      <c r="G276" s="431"/>
      <c r="H276" s="501" t="s">
        <v>26</v>
      </c>
      <c r="I276" s="501"/>
      <c r="J276" s="502"/>
      <c r="K276" s="401" t="s">
        <v>25</v>
      </c>
      <c r="L276" s="402" t="s">
        <v>146</v>
      </c>
      <c r="M276" s="406">
        <v>200</v>
      </c>
      <c r="N276" s="260">
        <f>N277</f>
        <v>0</v>
      </c>
      <c r="O276" s="18"/>
    </row>
    <row r="277" spans="1:15" ht="22.5" hidden="1" x14ac:dyDescent="0.2">
      <c r="A277" s="17"/>
      <c r="B277" s="432"/>
      <c r="C277" s="41"/>
      <c r="D277" s="432"/>
      <c r="E277" s="430"/>
      <c r="F277" s="430"/>
      <c r="G277" s="430"/>
      <c r="H277" s="429"/>
      <c r="I277" s="501" t="s">
        <v>24</v>
      </c>
      <c r="J277" s="502"/>
      <c r="K277" s="401" t="s">
        <v>23</v>
      </c>
      <c r="L277" s="402" t="s">
        <v>146</v>
      </c>
      <c r="M277" s="406">
        <v>240</v>
      </c>
      <c r="N277" s="260"/>
      <c r="O277" s="18"/>
    </row>
    <row r="278" spans="1:15" ht="22.5" x14ac:dyDescent="0.2">
      <c r="A278" s="17"/>
      <c r="B278" s="432"/>
      <c r="C278" s="41"/>
      <c r="D278" s="433"/>
      <c r="E278" s="430"/>
      <c r="F278" s="430"/>
      <c r="G278" s="430"/>
      <c r="H278" s="429"/>
      <c r="I278" s="428"/>
      <c r="J278" s="429"/>
      <c r="K278" s="401" t="s">
        <v>135</v>
      </c>
      <c r="L278" s="402">
        <v>1210300000</v>
      </c>
      <c r="M278" s="406"/>
      <c r="N278" s="260">
        <f>N279</f>
        <v>6000</v>
      </c>
      <c r="O278" s="18"/>
    </row>
    <row r="279" spans="1:15" x14ac:dyDescent="0.2">
      <c r="A279" s="17"/>
      <c r="B279" s="432"/>
      <c r="C279" s="41"/>
      <c r="D279" s="433"/>
      <c r="E279" s="430"/>
      <c r="F279" s="430"/>
      <c r="G279" s="430"/>
      <c r="H279" s="429"/>
      <c r="I279" s="428"/>
      <c r="J279" s="429"/>
      <c r="K279" s="401" t="s">
        <v>133</v>
      </c>
      <c r="L279" s="402">
        <v>1210305590</v>
      </c>
      <c r="M279" s="406"/>
      <c r="N279" s="260">
        <f>N280</f>
        <v>6000</v>
      </c>
      <c r="O279" s="18"/>
    </row>
    <row r="280" spans="1:15" ht="22.5" x14ac:dyDescent="0.2">
      <c r="A280" s="17"/>
      <c r="B280" s="432"/>
      <c r="C280" s="41"/>
      <c r="D280" s="433"/>
      <c r="E280" s="430"/>
      <c r="F280" s="430"/>
      <c r="G280" s="430"/>
      <c r="H280" s="429"/>
      <c r="I280" s="428"/>
      <c r="J280" s="429"/>
      <c r="K280" s="401" t="s">
        <v>55</v>
      </c>
      <c r="L280" s="402">
        <v>1210305590</v>
      </c>
      <c r="M280" s="406">
        <v>600</v>
      </c>
      <c r="N280" s="260">
        <f>N281</f>
        <v>6000</v>
      </c>
      <c r="O280" s="18"/>
    </row>
    <row r="281" spans="1:15" x14ac:dyDescent="0.2">
      <c r="A281" s="17"/>
      <c r="B281" s="432"/>
      <c r="C281" s="41"/>
      <c r="D281" s="433"/>
      <c r="E281" s="430"/>
      <c r="F281" s="430"/>
      <c r="G281" s="430"/>
      <c r="H281" s="429"/>
      <c r="I281" s="428"/>
      <c r="J281" s="429"/>
      <c r="K281" s="401" t="s">
        <v>53</v>
      </c>
      <c r="L281" s="402">
        <v>1210305590</v>
      </c>
      <c r="M281" s="406">
        <v>610</v>
      </c>
      <c r="N281" s="260">
        <f>5000+1500-500</f>
        <v>6000</v>
      </c>
      <c r="O281" s="18"/>
    </row>
    <row r="282" spans="1:15" x14ac:dyDescent="0.2">
      <c r="A282" s="17"/>
      <c r="B282" s="432"/>
      <c r="C282" s="41"/>
      <c r="D282" s="433"/>
      <c r="E282" s="430"/>
      <c r="F282" s="430"/>
      <c r="G282" s="430"/>
      <c r="H282" s="429"/>
      <c r="I282" s="428"/>
      <c r="J282" s="429"/>
      <c r="K282" s="401" t="s">
        <v>131</v>
      </c>
      <c r="L282" s="402">
        <v>1210400000</v>
      </c>
      <c r="M282" s="406"/>
      <c r="N282" s="260">
        <f>N283</f>
        <v>40</v>
      </c>
      <c r="O282" s="18"/>
    </row>
    <row r="283" spans="1:15" x14ac:dyDescent="0.2">
      <c r="A283" s="17"/>
      <c r="B283" s="432"/>
      <c r="C283" s="41"/>
      <c r="D283" s="433"/>
      <c r="E283" s="430"/>
      <c r="F283" s="430"/>
      <c r="G283" s="430"/>
      <c r="H283" s="429"/>
      <c r="I283" s="428"/>
      <c r="J283" s="429"/>
      <c r="K283" s="401" t="s">
        <v>129</v>
      </c>
      <c r="L283" s="402">
        <v>1210400100</v>
      </c>
      <c r="M283" s="406"/>
      <c r="N283" s="260">
        <f>N284</f>
        <v>40</v>
      </c>
      <c r="O283" s="18"/>
    </row>
    <row r="284" spans="1:15" ht="22.5" x14ac:dyDescent="0.2">
      <c r="A284" s="17"/>
      <c r="B284" s="432"/>
      <c r="C284" s="41"/>
      <c r="D284" s="433"/>
      <c r="E284" s="430"/>
      <c r="F284" s="430"/>
      <c r="G284" s="430"/>
      <c r="H284" s="429"/>
      <c r="I284" s="428"/>
      <c r="J284" s="429"/>
      <c r="K284" s="401" t="s">
        <v>25</v>
      </c>
      <c r="L284" s="402">
        <v>1210400100</v>
      </c>
      <c r="M284" s="406">
        <v>200</v>
      </c>
      <c r="N284" s="260">
        <f>N285</f>
        <v>40</v>
      </c>
      <c r="O284" s="18"/>
    </row>
    <row r="285" spans="1:15" ht="22.5" x14ac:dyDescent="0.2">
      <c r="A285" s="17"/>
      <c r="B285" s="432"/>
      <c r="C285" s="41"/>
      <c r="D285" s="433"/>
      <c r="E285" s="430"/>
      <c r="F285" s="430"/>
      <c r="G285" s="430"/>
      <c r="H285" s="429"/>
      <c r="I285" s="428"/>
      <c r="J285" s="429"/>
      <c r="K285" s="401" t="s">
        <v>23</v>
      </c>
      <c r="L285" s="402">
        <v>1210400100</v>
      </c>
      <c r="M285" s="406">
        <v>240</v>
      </c>
      <c r="N285" s="260">
        <v>40</v>
      </c>
      <c r="O285" s="18"/>
    </row>
    <row r="286" spans="1:15" x14ac:dyDescent="0.2">
      <c r="A286" s="17"/>
      <c r="B286" s="432"/>
      <c r="C286" s="41"/>
      <c r="D286" s="433"/>
      <c r="E286" s="430"/>
      <c r="F286" s="430"/>
      <c r="G286" s="430"/>
      <c r="H286" s="429"/>
      <c r="I286" s="428"/>
      <c r="J286" s="429"/>
      <c r="K286" s="401" t="s">
        <v>880</v>
      </c>
      <c r="L286" s="402">
        <v>1210600000</v>
      </c>
      <c r="M286" s="406"/>
      <c r="N286" s="260">
        <f>N287</f>
        <v>3300</v>
      </c>
      <c r="O286" s="18"/>
    </row>
    <row r="287" spans="1:15" x14ac:dyDescent="0.2">
      <c r="A287" s="17"/>
      <c r="B287" s="432"/>
      <c r="C287" s="41"/>
      <c r="D287" s="433"/>
      <c r="E287" s="430"/>
      <c r="F287" s="430"/>
      <c r="G287" s="430"/>
      <c r="H287" s="429"/>
      <c r="I287" s="428"/>
      <c r="J287" s="429"/>
      <c r="K287" s="401" t="s">
        <v>881</v>
      </c>
      <c r="L287" s="402">
        <v>1210600110</v>
      </c>
      <c r="M287" s="406"/>
      <c r="N287" s="260">
        <f>N288</f>
        <v>3300</v>
      </c>
      <c r="O287" s="18"/>
    </row>
    <row r="288" spans="1:15" ht="22.5" x14ac:dyDescent="0.2">
      <c r="A288" s="17"/>
      <c r="B288" s="432"/>
      <c r="C288" s="41"/>
      <c r="D288" s="433"/>
      <c r="E288" s="430"/>
      <c r="F288" s="430"/>
      <c r="G288" s="430"/>
      <c r="H288" s="429"/>
      <c r="I288" s="428"/>
      <c r="J288" s="429"/>
      <c r="K288" s="401" t="s">
        <v>25</v>
      </c>
      <c r="L288" s="402">
        <v>1210600110</v>
      </c>
      <c r="M288" s="406">
        <v>200</v>
      </c>
      <c r="N288" s="260">
        <f>N289</f>
        <v>3300</v>
      </c>
      <c r="O288" s="18"/>
    </row>
    <row r="289" spans="1:15" ht="22.5" x14ac:dyDescent="0.2">
      <c r="A289" s="17"/>
      <c r="B289" s="432"/>
      <c r="C289" s="41"/>
      <c r="D289" s="433"/>
      <c r="E289" s="430"/>
      <c r="F289" s="430"/>
      <c r="G289" s="430"/>
      <c r="H289" s="429"/>
      <c r="I289" s="428"/>
      <c r="J289" s="429"/>
      <c r="K289" s="401" t="s">
        <v>23</v>
      </c>
      <c r="L289" s="402">
        <v>1210600110</v>
      </c>
      <c r="M289" s="406">
        <v>240</v>
      </c>
      <c r="N289" s="260">
        <v>3300</v>
      </c>
      <c r="O289" s="18"/>
    </row>
    <row r="290" spans="1:15" x14ac:dyDescent="0.2">
      <c r="A290" s="17"/>
      <c r="B290" s="432"/>
      <c r="C290" s="41"/>
      <c r="D290" s="433"/>
      <c r="E290" s="430"/>
      <c r="F290" s="430"/>
      <c r="G290" s="430"/>
      <c r="H290" s="429"/>
      <c r="I290" s="428"/>
      <c r="J290" s="429"/>
      <c r="K290" s="401" t="s">
        <v>877</v>
      </c>
      <c r="L290" s="402">
        <v>1210700000</v>
      </c>
      <c r="M290" s="406"/>
      <c r="N290" s="260">
        <f>N291</f>
        <v>1100</v>
      </c>
      <c r="O290" s="18"/>
    </row>
    <row r="291" spans="1:15" x14ac:dyDescent="0.2">
      <c r="A291" s="17"/>
      <c r="B291" s="432"/>
      <c r="C291" s="41"/>
      <c r="D291" s="433"/>
      <c r="E291" s="430"/>
      <c r="F291" s="430"/>
      <c r="G291" s="430"/>
      <c r="H291" s="429"/>
      <c r="I291" s="428"/>
      <c r="J291" s="429"/>
      <c r="K291" s="401" t="s">
        <v>882</v>
      </c>
      <c r="L291" s="402">
        <v>1210700120</v>
      </c>
      <c r="M291" s="406"/>
      <c r="N291" s="260">
        <f>N292</f>
        <v>1100</v>
      </c>
      <c r="O291" s="18"/>
    </row>
    <row r="292" spans="1:15" ht="22.5" x14ac:dyDescent="0.2">
      <c r="A292" s="17"/>
      <c r="B292" s="432"/>
      <c r="C292" s="41"/>
      <c r="D292" s="433"/>
      <c r="E292" s="430"/>
      <c r="F292" s="430"/>
      <c r="G292" s="430"/>
      <c r="H292" s="429"/>
      <c r="I292" s="428"/>
      <c r="J292" s="429"/>
      <c r="K292" s="401" t="s">
        <v>25</v>
      </c>
      <c r="L292" s="402">
        <v>1210700120</v>
      </c>
      <c r="M292" s="406"/>
      <c r="N292" s="260">
        <f>N293</f>
        <v>1100</v>
      </c>
      <c r="O292" s="18"/>
    </row>
    <row r="293" spans="1:15" ht="22.5" x14ac:dyDescent="0.2">
      <c r="A293" s="17"/>
      <c r="B293" s="432"/>
      <c r="C293" s="41"/>
      <c r="D293" s="433"/>
      <c r="E293" s="430"/>
      <c r="F293" s="430"/>
      <c r="G293" s="430"/>
      <c r="H293" s="429"/>
      <c r="I293" s="428"/>
      <c r="J293" s="429"/>
      <c r="K293" s="401" t="s">
        <v>23</v>
      </c>
      <c r="L293" s="402">
        <v>1210700120</v>
      </c>
      <c r="M293" s="406"/>
      <c r="N293" s="260">
        <v>1100</v>
      </c>
      <c r="O293" s="18"/>
    </row>
    <row r="294" spans="1:15" ht="22.5" x14ac:dyDescent="0.2">
      <c r="A294" s="17"/>
      <c r="B294" s="432"/>
      <c r="C294" s="41"/>
      <c r="D294" s="433"/>
      <c r="E294" s="496" t="s">
        <v>144</v>
      </c>
      <c r="F294" s="496"/>
      <c r="G294" s="496"/>
      <c r="H294" s="496"/>
      <c r="I294" s="496"/>
      <c r="J294" s="497"/>
      <c r="K294" s="401" t="s">
        <v>145</v>
      </c>
      <c r="L294" s="402" t="s">
        <v>144</v>
      </c>
      <c r="M294" s="406" t="s">
        <v>5</v>
      </c>
      <c r="N294" s="260">
        <f>N295</f>
        <v>24962.58</v>
      </c>
      <c r="O294" s="18"/>
    </row>
    <row r="295" spans="1:15" ht="22.5" x14ac:dyDescent="0.2">
      <c r="A295" s="17"/>
      <c r="B295" s="432"/>
      <c r="C295" s="41"/>
      <c r="D295" s="433"/>
      <c r="E295" s="430"/>
      <c r="F295" s="430"/>
      <c r="G295" s="430"/>
      <c r="H295" s="429"/>
      <c r="I295" s="428"/>
      <c r="J295" s="429"/>
      <c r="K295" s="401" t="s">
        <v>696</v>
      </c>
      <c r="L295" s="402">
        <v>1220800000</v>
      </c>
      <c r="M295" s="406"/>
      <c r="N295" s="260">
        <f>N302+N296+N299</f>
        <v>24962.58</v>
      </c>
      <c r="O295" s="18"/>
    </row>
    <row r="296" spans="1:15" hidden="1" x14ac:dyDescent="0.2">
      <c r="A296" s="17"/>
      <c r="B296" s="432"/>
      <c r="C296" s="41"/>
      <c r="D296" s="433"/>
      <c r="E296" s="430"/>
      <c r="F296" s="430"/>
      <c r="G296" s="430"/>
      <c r="H296" s="429"/>
      <c r="I296" s="428"/>
      <c r="J296" s="429"/>
      <c r="K296" s="401" t="s">
        <v>809</v>
      </c>
      <c r="L296" s="402">
        <v>1220800090</v>
      </c>
      <c r="M296" s="406"/>
      <c r="N296" s="260">
        <f>N297</f>
        <v>0</v>
      </c>
      <c r="O296" s="18"/>
    </row>
    <row r="297" spans="1:15" ht="22.5" hidden="1" x14ac:dyDescent="0.2">
      <c r="A297" s="17"/>
      <c r="B297" s="432"/>
      <c r="C297" s="41"/>
      <c r="D297" s="433"/>
      <c r="E297" s="430"/>
      <c r="F297" s="430"/>
      <c r="G297" s="430"/>
      <c r="H297" s="429"/>
      <c r="I297" s="428"/>
      <c r="J297" s="429"/>
      <c r="K297" s="401" t="s">
        <v>25</v>
      </c>
      <c r="L297" s="402">
        <v>1220800090</v>
      </c>
      <c r="M297" s="406"/>
      <c r="N297" s="260">
        <f>N298</f>
        <v>0</v>
      </c>
      <c r="O297" s="18"/>
    </row>
    <row r="298" spans="1:15" ht="22.5" hidden="1" x14ac:dyDescent="0.2">
      <c r="A298" s="17"/>
      <c r="B298" s="432"/>
      <c r="C298" s="41"/>
      <c r="D298" s="433"/>
      <c r="E298" s="430"/>
      <c r="F298" s="430"/>
      <c r="G298" s="430"/>
      <c r="H298" s="429"/>
      <c r="I298" s="428"/>
      <c r="J298" s="429"/>
      <c r="K298" s="401" t="s">
        <v>23</v>
      </c>
      <c r="L298" s="402">
        <v>1220800090</v>
      </c>
      <c r="M298" s="406"/>
      <c r="N298" s="260">
        <f>3300-3300</f>
        <v>0</v>
      </c>
      <c r="O298" s="18"/>
    </row>
    <row r="299" spans="1:15" hidden="1" x14ac:dyDescent="0.2">
      <c r="A299" s="17"/>
      <c r="B299" s="432"/>
      <c r="C299" s="41"/>
      <c r="D299" s="433"/>
      <c r="E299" s="430"/>
      <c r="F299" s="430"/>
      <c r="G299" s="430"/>
      <c r="H299" s="429"/>
      <c r="I299" s="428"/>
      <c r="J299" s="429"/>
      <c r="K299" s="401" t="s">
        <v>810</v>
      </c>
      <c r="L299" s="402">
        <v>1220800100</v>
      </c>
      <c r="M299" s="406"/>
      <c r="N299" s="260">
        <f>N300</f>
        <v>0</v>
      </c>
      <c r="O299" s="18"/>
    </row>
    <row r="300" spans="1:15" ht="22.5" hidden="1" x14ac:dyDescent="0.2">
      <c r="A300" s="17"/>
      <c r="B300" s="432"/>
      <c r="C300" s="41"/>
      <c r="D300" s="433"/>
      <c r="E300" s="430"/>
      <c r="F300" s="430"/>
      <c r="G300" s="430"/>
      <c r="H300" s="429"/>
      <c r="I300" s="428"/>
      <c r="J300" s="429"/>
      <c r="K300" s="401" t="s">
        <v>25</v>
      </c>
      <c r="L300" s="402">
        <v>1220800100</v>
      </c>
      <c r="M300" s="406"/>
      <c r="N300" s="260">
        <f>N301</f>
        <v>0</v>
      </c>
      <c r="O300" s="18"/>
    </row>
    <row r="301" spans="1:15" ht="22.5" hidden="1" x14ac:dyDescent="0.2">
      <c r="A301" s="17"/>
      <c r="B301" s="432"/>
      <c r="C301" s="41"/>
      <c r="D301" s="433"/>
      <c r="E301" s="430"/>
      <c r="F301" s="430"/>
      <c r="G301" s="430"/>
      <c r="H301" s="429"/>
      <c r="I301" s="428"/>
      <c r="J301" s="429"/>
      <c r="K301" s="401" t="s">
        <v>23</v>
      </c>
      <c r="L301" s="402">
        <v>1220800100</v>
      </c>
      <c r="M301" s="406"/>
      <c r="N301" s="260">
        <f>1100-1100</f>
        <v>0</v>
      </c>
      <c r="O301" s="18"/>
    </row>
    <row r="302" spans="1:15" x14ac:dyDescent="0.2">
      <c r="A302" s="17"/>
      <c r="B302" s="432"/>
      <c r="C302" s="41"/>
      <c r="D302" s="433"/>
      <c r="E302" s="430"/>
      <c r="F302" s="430"/>
      <c r="G302" s="430"/>
      <c r="H302" s="429"/>
      <c r="I302" s="428"/>
      <c r="J302" s="429"/>
      <c r="K302" s="401" t="s">
        <v>697</v>
      </c>
      <c r="L302" s="402">
        <v>1220805690</v>
      </c>
      <c r="M302" s="406"/>
      <c r="N302" s="260">
        <f>N303</f>
        <v>24962.58</v>
      </c>
      <c r="O302" s="18"/>
    </row>
    <row r="303" spans="1:15" ht="22.5" x14ac:dyDescent="0.2">
      <c r="A303" s="17"/>
      <c r="B303" s="432"/>
      <c r="C303" s="41"/>
      <c r="D303" s="433"/>
      <c r="E303" s="430"/>
      <c r="F303" s="430"/>
      <c r="G303" s="430"/>
      <c r="H303" s="429"/>
      <c r="I303" s="428"/>
      <c r="J303" s="429"/>
      <c r="K303" s="401" t="s">
        <v>55</v>
      </c>
      <c r="L303" s="402">
        <v>1220805690</v>
      </c>
      <c r="M303" s="406">
        <v>600</v>
      </c>
      <c r="N303" s="260">
        <f>N304</f>
        <v>24962.58</v>
      </c>
      <c r="O303" s="18"/>
    </row>
    <row r="304" spans="1:15" x14ac:dyDescent="0.2">
      <c r="A304" s="17"/>
      <c r="B304" s="432"/>
      <c r="C304" s="41"/>
      <c r="D304" s="433"/>
      <c r="E304" s="430"/>
      <c r="F304" s="430"/>
      <c r="G304" s="430"/>
      <c r="H304" s="429"/>
      <c r="I304" s="428"/>
      <c r="J304" s="429"/>
      <c r="K304" s="401" t="s">
        <v>53</v>
      </c>
      <c r="L304" s="402">
        <v>1220805690</v>
      </c>
      <c r="M304" s="406">
        <v>610</v>
      </c>
      <c r="N304" s="260">
        <f>21212.58+1000-1250+4000</f>
        <v>24962.58</v>
      </c>
      <c r="O304" s="18"/>
    </row>
    <row r="305" spans="1:18" ht="22.5" x14ac:dyDescent="0.2">
      <c r="A305" s="17"/>
      <c r="B305" s="432"/>
      <c r="C305" s="41"/>
      <c r="D305" s="433"/>
      <c r="E305" s="496" t="s">
        <v>195</v>
      </c>
      <c r="F305" s="496"/>
      <c r="G305" s="496"/>
      <c r="H305" s="496"/>
      <c r="I305" s="496"/>
      <c r="J305" s="497"/>
      <c r="K305" s="401" t="s">
        <v>196</v>
      </c>
      <c r="L305" s="402" t="s">
        <v>195</v>
      </c>
      <c r="M305" s="406" t="s">
        <v>5</v>
      </c>
      <c r="N305" s="260">
        <f>N306</f>
        <v>2509.2600000000002</v>
      </c>
      <c r="O305" s="18"/>
    </row>
    <row r="306" spans="1:18" ht="22.5" x14ac:dyDescent="0.2">
      <c r="A306" s="17"/>
      <c r="B306" s="432"/>
      <c r="C306" s="41"/>
      <c r="D306" s="432"/>
      <c r="E306" s="431"/>
      <c r="F306" s="496" t="s">
        <v>193</v>
      </c>
      <c r="G306" s="496"/>
      <c r="H306" s="496"/>
      <c r="I306" s="496"/>
      <c r="J306" s="497"/>
      <c r="K306" s="401" t="s">
        <v>194</v>
      </c>
      <c r="L306" s="402" t="s">
        <v>193</v>
      </c>
      <c r="M306" s="406" t="s">
        <v>5</v>
      </c>
      <c r="N306" s="260">
        <f>N307</f>
        <v>2509.2600000000002</v>
      </c>
      <c r="O306" s="18"/>
    </row>
    <row r="307" spans="1:18" x14ac:dyDescent="0.2">
      <c r="A307" s="17"/>
      <c r="B307" s="432"/>
      <c r="C307" s="41"/>
      <c r="D307" s="432"/>
      <c r="E307" s="430"/>
      <c r="F307" s="431"/>
      <c r="G307" s="496" t="s">
        <v>189</v>
      </c>
      <c r="H307" s="496"/>
      <c r="I307" s="496"/>
      <c r="J307" s="497"/>
      <c r="K307" s="401" t="s">
        <v>192</v>
      </c>
      <c r="L307" s="402" t="s">
        <v>189</v>
      </c>
      <c r="M307" s="406" t="s">
        <v>5</v>
      </c>
      <c r="N307" s="260">
        <f>N308</f>
        <v>2509.2600000000002</v>
      </c>
      <c r="O307" s="18"/>
    </row>
    <row r="308" spans="1:18" x14ac:dyDescent="0.2">
      <c r="A308" s="17"/>
      <c r="B308" s="432"/>
      <c r="C308" s="41"/>
      <c r="D308" s="432"/>
      <c r="E308" s="430"/>
      <c r="F308" s="430"/>
      <c r="G308" s="431"/>
      <c r="H308" s="501" t="s">
        <v>42</v>
      </c>
      <c r="I308" s="501"/>
      <c r="J308" s="502"/>
      <c r="K308" s="401" t="s">
        <v>41</v>
      </c>
      <c r="L308" s="402" t="s">
        <v>189</v>
      </c>
      <c r="M308" s="406">
        <v>800</v>
      </c>
      <c r="N308" s="260">
        <f>N309</f>
        <v>2509.2600000000002</v>
      </c>
      <c r="O308" s="18"/>
    </row>
    <row r="309" spans="1:18" ht="33.75" x14ac:dyDescent="0.2">
      <c r="A309" s="17"/>
      <c r="B309" s="432"/>
      <c r="C309" s="41"/>
      <c r="D309" s="432"/>
      <c r="E309" s="430"/>
      <c r="F309" s="430"/>
      <c r="G309" s="430"/>
      <c r="H309" s="429"/>
      <c r="I309" s="501" t="s">
        <v>191</v>
      </c>
      <c r="J309" s="502"/>
      <c r="K309" s="401" t="s">
        <v>190</v>
      </c>
      <c r="L309" s="402" t="s">
        <v>189</v>
      </c>
      <c r="M309" s="406">
        <v>810</v>
      </c>
      <c r="N309" s="260">
        <v>2509.2600000000002</v>
      </c>
      <c r="O309" s="18"/>
    </row>
    <row r="310" spans="1:18" ht="25.5" x14ac:dyDescent="0.2">
      <c r="A310" s="17"/>
      <c r="B310" s="432"/>
      <c r="C310" s="41"/>
      <c r="D310" s="432"/>
      <c r="E310" s="430"/>
      <c r="F310" s="430"/>
      <c r="G310" s="430"/>
      <c r="H310" s="429"/>
      <c r="I310" s="428"/>
      <c r="J310" s="429"/>
      <c r="K310" s="292" t="s">
        <v>719</v>
      </c>
      <c r="L310" s="402" t="s">
        <v>720</v>
      </c>
      <c r="M310" s="406"/>
      <c r="N310" s="260">
        <f>N311</f>
        <v>879.64</v>
      </c>
      <c r="O310" s="18"/>
    </row>
    <row r="311" spans="1:18" ht="25.5" x14ac:dyDescent="0.2">
      <c r="A311" s="17"/>
      <c r="B311" s="432"/>
      <c r="C311" s="41"/>
      <c r="D311" s="432"/>
      <c r="E311" s="430"/>
      <c r="F311" s="430"/>
      <c r="G311" s="430"/>
      <c r="H311" s="429"/>
      <c r="I311" s="428"/>
      <c r="J311" s="429"/>
      <c r="K311" s="292" t="s">
        <v>721</v>
      </c>
      <c r="L311" s="402" t="s">
        <v>722</v>
      </c>
      <c r="M311" s="406"/>
      <c r="N311" s="260">
        <f>N312</f>
        <v>879.64</v>
      </c>
      <c r="O311" s="18"/>
    </row>
    <row r="312" spans="1:18" x14ac:dyDescent="0.2">
      <c r="A312" s="17"/>
      <c r="B312" s="432"/>
      <c r="C312" s="41"/>
      <c r="D312" s="432"/>
      <c r="E312" s="430"/>
      <c r="F312" s="430"/>
      <c r="G312" s="430"/>
      <c r="H312" s="429"/>
      <c r="I312" s="428"/>
      <c r="J312" s="429"/>
      <c r="K312" s="292" t="s">
        <v>723</v>
      </c>
      <c r="L312" s="402" t="s">
        <v>724</v>
      </c>
      <c r="M312" s="406"/>
      <c r="N312" s="260">
        <f>N313</f>
        <v>879.64</v>
      </c>
      <c r="O312" s="18"/>
    </row>
    <row r="313" spans="1:18" x14ac:dyDescent="0.2">
      <c r="A313" s="17"/>
      <c r="B313" s="432"/>
      <c r="C313" s="41"/>
      <c r="D313" s="432"/>
      <c r="E313" s="430"/>
      <c r="F313" s="430"/>
      <c r="G313" s="430"/>
      <c r="H313" s="429"/>
      <c r="I313" s="428"/>
      <c r="J313" s="429"/>
      <c r="K313" s="292" t="s">
        <v>725</v>
      </c>
      <c r="L313" s="402" t="s">
        <v>724</v>
      </c>
      <c r="M313" s="406">
        <v>300</v>
      </c>
      <c r="N313" s="260">
        <f>N314</f>
        <v>879.64</v>
      </c>
      <c r="O313" s="18"/>
    </row>
    <row r="314" spans="1:18" ht="25.5" x14ac:dyDescent="0.2">
      <c r="A314" s="17"/>
      <c r="B314" s="432"/>
      <c r="C314" s="41"/>
      <c r="D314" s="432"/>
      <c r="E314" s="430"/>
      <c r="F314" s="430"/>
      <c r="G314" s="430"/>
      <c r="H314" s="429"/>
      <c r="I314" s="428"/>
      <c r="J314" s="429"/>
      <c r="K314" s="292" t="s">
        <v>68</v>
      </c>
      <c r="L314" s="402" t="s">
        <v>724</v>
      </c>
      <c r="M314" s="406">
        <v>320</v>
      </c>
      <c r="N314" s="260">
        <v>879.64</v>
      </c>
      <c r="O314" s="18"/>
    </row>
    <row r="315" spans="1:18" x14ac:dyDescent="0.2">
      <c r="A315" s="17"/>
      <c r="B315" s="538">
        <v>1</v>
      </c>
      <c r="C315" s="538"/>
      <c r="D315" s="538"/>
      <c r="E315" s="538"/>
      <c r="F315" s="538"/>
      <c r="G315" s="538"/>
      <c r="H315" s="538"/>
      <c r="I315" s="538"/>
      <c r="J315" s="539"/>
      <c r="K315" s="439" t="s">
        <v>374</v>
      </c>
      <c r="L315" s="440"/>
      <c r="M315" s="441"/>
      <c r="N315" s="289">
        <f>N13+N36+N44+N72+N95+N131+N145+N186+N195+N247+N310</f>
        <v>154826.98000000001</v>
      </c>
      <c r="O315" s="18"/>
      <c r="R315" s="210"/>
    </row>
    <row r="316" spans="1:18" ht="33.75" x14ac:dyDescent="0.2">
      <c r="A316" s="17"/>
      <c r="B316" s="432"/>
      <c r="C316" s="43"/>
      <c r="D316" s="538" t="s">
        <v>288</v>
      </c>
      <c r="E316" s="538"/>
      <c r="F316" s="538"/>
      <c r="G316" s="538"/>
      <c r="H316" s="538"/>
      <c r="I316" s="538"/>
      <c r="J316" s="539"/>
      <c r="K316" s="439" t="s">
        <v>289</v>
      </c>
      <c r="L316" s="440" t="s">
        <v>288</v>
      </c>
      <c r="M316" s="441" t="s">
        <v>5</v>
      </c>
      <c r="N316" s="289">
        <f>N317+N325+N332+N335+N338</f>
        <v>6080.5599999999995</v>
      </c>
      <c r="O316" s="18"/>
    </row>
    <row r="317" spans="1:18" x14ac:dyDescent="0.2">
      <c r="A317" s="17"/>
      <c r="B317" s="432"/>
      <c r="C317" s="41"/>
      <c r="D317" s="432"/>
      <c r="E317" s="430"/>
      <c r="F317" s="431"/>
      <c r="G317" s="496" t="s">
        <v>352</v>
      </c>
      <c r="H317" s="496"/>
      <c r="I317" s="496"/>
      <c r="J317" s="497"/>
      <c r="K317" s="401" t="s">
        <v>353</v>
      </c>
      <c r="L317" s="402" t="s">
        <v>352</v>
      </c>
      <c r="M317" s="406" t="s">
        <v>5</v>
      </c>
      <c r="N317" s="260">
        <f>N318+N320+N322</f>
        <v>1164.31</v>
      </c>
      <c r="O317" s="18"/>
    </row>
    <row r="318" spans="1:18" ht="33.75" x14ac:dyDescent="0.2">
      <c r="A318" s="17"/>
      <c r="B318" s="432"/>
      <c r="C318" s="41"/>
      <c r="D318" s="432"/>
      <c r="E318" s="430"/>
      <c r="F318" s="430"/>
      <c r="G318" s="431"/>
      <c r="H318" s="501" t="s">
        <v>286</v>
      </c>
      <c r="I318" s="501"/>
      <c r="J318" s="502"/>
      <c r="K318" s="401" t="s">
        <v>285</v>
      </c>
      <c r="L318" s="402" t="s">
        <v>352</v>
      </c>
      <c r="M318" s="406">
        <v>100</v>
      </c>
      <c r="N318" s="260">
        <v>793.11</v>
      </c>
      <c r="O318" s="18"/>
    </row>
    <row r="319" spans="1:18" x14ac:dyDescent="0.2">
      <c r="A319" s="17"/>
      <c r="B319" s="432"/>
      <c r="C319" s="41"/>
      <c r="D319" s="432"/>
      <c r="E319" s="430"/>
      <c r="F319" s="430"/>
      <c r="G319" s="430"/>
      <c r="H319" s="429"/>
      <c r="I319" s="501" t="s">
        <v>284</v>
      </c>
      <c r="J319" s="502"/>
      <c r="K319" s="401" t="s">
        <v>283</v>
      </c>
      <c r="L319" s="402" t="s">
        <v>352</v>
      </c>
      <c r="M319" s="406">
        <v>120</v>
      </c>
      <c r="N319" s="260">
        <v>793.11</v>
      </c>
      <c r="O319" s="18"/>
    </row>
    <row r="320" spans="1:18" ht="22.5" x14ac:dyDescent="0.2">
      <c r="A320" s="17"/>
      <c r="B320" s="432"/>
      <c r="C320" s="41"/>
      <c r="D320" s="432"/>
      <c r="E320" s="430"/>
      <c r="F320" s="430"/>
      <c r="G320" s="431"/>
      <c r="H320" s="501" t="s">
        <v>26</v>
      </c>
      <c r="I320" s="501"/>
      <c r="J320" s="502"/>
      <c r="K320" s="401" t="s">
        <v>25</v>
      </c>
      <c r="L320" s="402" t="s">
        <v>352</v>
      </c>
      <c r="M320" s="406">
        <v>200</v>
      </c>
      <c r="N320" s="260">
        <f>N321</f>
        <v>366.2</v>
      </c>
      <c r="O320" s="18"/>
    </row>
    <row r="321" spans="1:15" ht="22.5" x14ac:dyDescent="0.2">
      <c r="A321" s="17"/>
      <c r="B321" s="432"/>
      <c r="C321" s="41"/>
      <c r="D321" s="432"/>
      <c r="E321" s="430"/>
      <c r="F321" s="430"/>
      <c r="G321" s="430"/>
      <c r="H321" s="429"/>
      <c r="I321" s="501" t="s">
        <v>24</v>
      </c>
      <c r="J321" s="502"/>
      <c r="K321" s="401" t="s">
        <v>23</v>
      </c>
      <c r="L321" s="402" t="s">
        <v>352</v>
      </c>
      <c r="M321" s="406">
        <v>240</v>
      </c>
      <c r="N321" s="260">
        <v>366.2</v>
      </c>
      <c r="O321" s="18"/>
    </row>
    <row r="322" spans="1:15" x14ac:dyDescent="0.2">
      <c r="A322" s="17"/>
      <c r="B322" s="432"/>
      <c r="C322" s="41"/>
      <c r="D322" s="432"/>
      <c r="E322" s="430"/>
      <c r="F322" s="430"/>
      <c r="G322" s="431"/>
      <c r="H322" s="501" t="s">
        <v>42</v>
      </c>
      <c r="I322" s="501"/>
      <c r="J322" s="502"/>
      <c r="K322" s="401" t="s">
        <v>41</v>
      </c>
      <c r="L322" s="402" t="s">
        <v>352</v>
      </c>
      <c r="M322" s="406">
        <v>800</v>
      </c>
      <c r="N322" s="260">
        <f>N323+N324</f>
        <v>5</v>
      </c>
      <c r="O322" s="18"/>
    </row>
    <row r="323" spans="1:15" hidden="1" x14ac:dyDescent="0.2">
      <c r="A323" s="17"/>
      <c r="B323" s="432"/>
      <c r="C323" s="41"/>
      <c r="D323" s="432"/>
      <c r="E323" s="430"/>
      <c r="F323" s="430"/>
      <c r="G323" s="430"/>
      <c r="H323" s="429"/>
      <c r="I323" s="501" t="s">
        <v>40</v>
      </c>
      <c r="J323" s="502"/>
      <c r="K323" s="401" t="s">
        <v>39</v>
      </c>
      <c r="L323" s="402" t="s">
        <v>352</v>
      </c>
      <c r="M323" s="406">
        <v>830</v>
      </c>
      <c r="N323" s="260">
        <v>0</v>
      </c>
      <c r="O323" s="18"/>
    </row>
    <row r="324" spans="1:15" x14ac:dyDescent="0.2">
      <c r="A324" s="17"/>
      <c r="B324" s="432"/>
      <c r="C324" s="41"/>
      <c r="D324" s="432"/>
      <c r="E324" s="430"/>
      <c r="F324" s="430"/>
      <c r="G324" s="430"/>
      <c r="H324" s="429"/>
      <c r="I324" s="501" t="s">
        <v>165</v>
      </c>
      <c r="J324" s="502"/>
      <c r="K324" s="401" t="s">
        <v>164</v>
      </c>
      <c r="L324" s="402" t="s">
        <v>352</v>
      </c>
      <c r="M324" s="406">
        <v>850</v>
      </c>
      <c r="N324" s="260">
        <v>5</v>
      </c>
      <c r="O324" s="18"/>
    </row>
    <row r="325" spans="1:15" ht="22.5" x14ac:dyDescent="0.2">
      <c r="A325" s="17"/>
      <c r="B325" s="432"/>
      <c r="C325" s="41"/>
      <c r="D325" s="432"/>
      <c r="E325" s="430"/>
      <c r="F325" s="431"/>
      <c r="G325" s="496" t="s">
        <v>326</v>
      </c>
      <c r="H325" s="496"/>
      <c r="I325" s="496"/>
      <c r="J325" s="497"/>
      <c r="K325" s="401" t="s">
        <v>327</v>
      </c>
      <c r="L325" s="402" t="s">
        <v>326</v>
      </c>
      <c r="M325" s="406" t="s">
        <v>5</v>
      </c>
      <c r="N325" s="260">
        <f>N326+N328+N330</f>
        <v>970.25</v>
      </c>
      <c r="O325" s="18"/>
    </row>
    <row r="326" spans="1:15" ht="33.75" x14ac:dyDescent="0.2">
      <c r="A326" s="17"/>
      <c r="B326" s="432"/>
      <c r="C326" s="41"/>
      <c r="D326" s="432"/>
      <c r="E326" s="430"/>
      <c r="F326" s="430"/>
      <c r="G326" s="431"/>
      <c r="H326" s="501" t="s">
        <v>286</v>
      </c>
      <c r="I326" s="501"/>
      <c r="J326" s="502"/>
      <c r="K326" s="401" t="s">
        <v>285</v>
      </c>
      <c r="L326" s="402" t="s">
        <v>326</v>
      </c>
      <c r="M326" s="406">
        <v>100</v>
      </c>
      <c r="N326" s="260">
        <f>N327</f>
        <v>708.25</v>
      </c>
      <c r="O326" s="18"/>
    </row>
    <row r="327" spans="1:15" x14ac:dyDescent="0.2">
      <c r="A327" s="17"/>
      <c r="B327" s="432"/>
      <c r="C327" s="41"/>
      <c r="D327" s="432"/>
      <c r="E327" s="430"/>
      <c r="F327" s="430"/>
      <c r="G327" s="430"/>
      <c r="H327" s="429"/>
      <c r="I327" s="501" t="s">
        <v>284</v>
      </c>
      <c r="J327" s="502"/>
      <c r="K327" s="401" t="s">
        <v>283</v>
      </c>
      <c r="L327" s="402" t="s">
        <v>326</v>
      </c>
      <c r="M327" s="406">
        <v>120</v>
      </c>
      <c r="N327" s="260">
        <v>708.25</v>
      </c>
      <c r="O327" s="18"/>
    </row>
    <row r="328" spans="1:15" ht="22.5" x14ac:dyDescent="0.2">
      <c r="A328" s="17"/>
      <c r="B328" s="432"/>
      <c r="C328" s="41"/>
      <c r="D328" s="432"/>
      <c r="E328" s="430"/>
      <c r="F328" s="430"/>
      <c r="G328" s="431"/>
      <c r="H328" s="501" t="s">
        <v>26</v>
      </c>
      <c r="I328" s="501"/>
      <c r="J328" s="502"/>
      <c r="K328" s="401" t="s">
        <v>25</v>
      </c>
      <c r="L328" s="402" t="s">
        <v>326</v>
      </c>
      <c r="M328" s="406">
        <v>200</v>
      </c>
      <c r="N328" s="260">
        <f>N329</f>
        <v>259</v>
      </c>
      <c r="O328" s="18"/>
    </row>
    <row r="329" spans="1:15" ht="22.5" x14ac:dyDescent="0.2">
      <c r="A329" s="17"/>
      <c r="B329" s="432"/>
      <c r="C329" s="41"/>
      <c r="D329" s="432"/>
      <c r="E329" s="430"/>
      <c r="F329" s="430"/>
      <c r="G329" s="430"/>
      <c r="H329" s="429"/>
      <c r="I329" s="501" t="s">
        <v>24</v>
      </c>
      <c r="J329" s="502"/>
      <c r="K329" s="401" t="s">
        <v>23</v>
      </c>
      <c r="L329" s="402" t="s">
        <v>326</v>
      </c>
      <c r="M329" s="406">
        <v>240</v>
      </c>
      <c r="N329" s="260">
        <v>259</v>
      </c>
      <c r="O329" s="18"/>
    </row>
    <row r="330" spans="1:15" x14ac:dyDescent="0.2">
      <c r="A330" s="17"/>
      <c r="B330" s="432"/>
      <c r="C330" s="41"/>
      <c r="D330" s="432"/>
      <c r="E330" s="430"/>
      <c r="F330" s="430"/>
      <c r="G330" s="431"/>
      <c r="H330" s="501" t="s">
        <v>42</v>
      </c>
      <c r="I330" s="501"/>
      <c r="J330" s="502"/>
      <c r="K330" s="401" t="s">
        <v>41</v>
      </c>
      <c r="L330" s="402" t="s">
        <v>326</v>
      </c>
      <c r="M330" s="406">
        <v>800</v>
      </c>
      <c r="N330" s="260">
        <f>N331</f>
        <v>3</v>
      </c>
      <c r="O330" s="18"/>
    </row>
    <row r="331" spans="1:15" x14ac:dyDescent="0.2">
      <c r="A331" s="17"/>
      <c r="B331" s="432"/>
      <c r="C331" s="41"/>
      <c r="D331" s="432"/>
      <c r="E331" s="430"/>
      <c r="F331" s="430"/>
      <c r="G331" s="430"/>
      <c r="H331" s="429"/>
      <c r="I331" s="501" t="s">
        <v>165</v>
      </c>
      <c r="J331" s="502"/>
      <c r="K331" s="401" t="s">
        <v>164</v>
      </c>
      <c r="L331" s="402" t="s">
        <v>326</v>
      </c>
      <c r="M331" s="406">
        <v>850</v>
      </c>
      <c r="N331" s="260">
        <v>3</v>
      </c>
      <c r="O331" s="18"/>
    </row>
    <row r="332" spans="1:15" ht="22.5" x14ac:dyDescent="0.2">
      <c r="A332" s="17"/>
      <c r="B332" s="432"/>
      <c r="C332" s="41"/>
      <c r="D332" s="432"/>
      <c r="E332" s="430"/>
      <c r="F332" s="431"/>
      <c r="G332" s="496" t="s">
        <v>324</v>
      </c>
      <c r="H332" s="496"/>
      <c r="I332" s="496"/>
      <c r="J332" s="497"/>
      <c r="K332" s="401" t="s">
        <v>325</v>
      </c>
      <c r="L332" s="402" t="s">
        <v>324</v>
      </c>
      <c r="M332" s="406" t="s">
        <v>5</v>
      </c>
      <c r="N332" s="260">
        <f>N333</f>
        <v>1263.55</v>
      </c>
      <c r="O332" s="18"/>
    </row>
    <row r="333" spans="1:15" ht="33.75" x14ac:dyDescent="0.2">
      <c r="A333" s="17"/>
      <c r="B333" s="432"/>
      <c r="C333" s="41"/>
      <c r="D333" s="432"/>
      <c r="E333" s="430"/>
      <c r="F333" s="430"/>
      <c r="G333" s="431"/>
      <c r="H333" s="501" t="s">
        <v>286</v>
      </c>
      <c r="I333" s="501"/>
      <c r="J333" s="502"/>
      <c r="K333" s="401" t="s">
        <v>285</v>
      </c>
      <c r="L333" s="402" t="s">
        <v>324</v>
      </c>
      <c r="M333" s="406">
        <v>100</v>
      </c>
      <c r="N333" s="260">
        <f>N334</f>
        <v>1263.55</v>
      </c>
      <c r="O333" s="18"/>
    </row>
    <row r="334" spans="1:15" x14ac:dyDescent="0.2">
      <c r="A334" s="17"/>
      <c r="B334" s="432"/>
      <c r="C334" s="41"/>
      <c r="D334" s="432"/>
      <c r="E334" s="430"/>
      <c r="F334" s="430"/>
      <c r="G334" s="430"/>
      <c r="H334" s="429"/>
      <c r="I334" s="501" t="s">
        <v>284</v>
      </c>
      <c r="J334" s="502"/>
      <c r="K334" s="401" t="s">
        <v>283</v>
      </c>
      <c r="L334" s="402" t="s">
        <v>324</v>
      </c>
      <c r="M334" s="406">
        <v>120</v>
      </c>
      <c r="N334" s="260">
        <f>1299.55-11-25</f>
        <v>1263.55</v>
      </c>
      <c r="O334" s="18"/>
    </row>
    <row r="335" spans="1:15" x14ac:dyDescent="0.2">
      <c r="A335" s="17"/>
      <c r="B335" s="432"/>
      <c r="C335" s="41"/>
      <c r="D335" s="432"/>
      <c r="E335" s="430"/>
      <c r="F335" s="431"/>
      <c r="G335" s="496" t="s">
        <v>350</v>
      </c>
      <c r="H335" s="496"/>
      <c r="I335" s="496"/>
      <c r="J335" s="497"/>
      <c r="K335" s="401" t="s">
        <v>351</v>
      </c>
      <c r="L335" s="402" t="s">
        <v>350</v>
      </c>
      <c r="M335" s="406" t="s">
        <v>5</v>
      </c>
      <c r="N335" s="260">
        <f>N336</f>
        <v>1418.45</v>
      </c>
      <c r="O335" s="18"/>
    </row>
    <row r="336" spans="1:15" ht="33.75" x14ac:dyDescent="0.2">
      <c r="A336" s="17"/>
      <c r="B336" s="432"/>
      <c r="C336" s="41"/>
      <c r="D336" s="432"/>
      <c r="E336" s="430"/>
      <c r="F336" s="430"/>
      <c r="G336" s="431"/>
      <c r="H336" s="501" t="s">
        <v>286</v>
      </c>
      <c r="I336" s="501"/>
      <c r="J336" s="502"/>
      <c r="K336" s="401" t="s">
        <v>285</v>
      </c>
      <c r="L336" s="402" t="s">
        <v>350</v>
      </c>
      <c r="M336" s="406">
        <v>100</v>
      </c>
      <c r="N336" s="260">
        <f>N337</f>
        <v>1418.45</v>
      </c>
      <c r="O336" s="18"/>
    </row>
    <row r="337" spans="1:15" x14ac:dyDescent="0.2">
      <c r="A337" s="17"/>
      <c r="B337" s="432"/>
      <c r="C337" s="41"/>
      <c r="D337" s="432"/>
      <c r="E337" s="430"/>
      <c r="F337" s="430"/>
      <c r="G337" s="430"/>
      <c r="H337" s="429"/>
      <c r="I337" s="501" t="s">
        <v>284</v>
      </c>
      <c r="J337" s="502"/>
      <c r="K337" s="401" t="s">
        <v>283</v>
      </c>
      <c r="L337" s="402" t="s">
        <v>350</v>
      </c>
      <c r="M337" s="406">
        <v>120</v>
      </c>
      <c r="N337" s="260">
        <v>1418.45</v>
      </c>
      <c r="O337" s="18"/>
    </row>
    <row r="338" spans="1:15" ht="22.5" x14ac:dyDescent="0.2">
      <c r="A338" s="17"/>
      <c r="B338" s="432"/>
      <c r="C338" s="41"/>
      <c r="D338" s="432"/>
      <c r="E338" s="430"/>
      <c r="F338" s="431"/>
      <c r="G338" s="496" t="s">
        <v>282</v>
      </c>
      <c r="H338" s="496"/>
      <c r="I338" s="496"/>
      <c r="J338" s="497"/>
      <c r="K338" s="401" t="s">
        <v>287</v>
      </c>
      <c r="L338" s="402" t="s">
        <v>282</v>
      </c>
      <c r="M338" s="406" t="s">
        <v>5</v>
      </c>
      <c r="N338" s="260">
        <f>N339+N341</f>
        <v>1264</v>
      </c>
      <c r="O338" s="18"/>
    </row>
    <row r="339" spans="1:15" ht="33.75" x14ac:dyDescent="0.2">
      <c r="A339" s="17"/>
      <c r="B339" s="432"/>
      <c r="C339" s="41"/>
      <c r="D339" s="432"/>
      <c r="E339" s="430"/>
      <c r="F339" s="430"/>
      <c r="G339" s="431"/>
      <c r="H339" s="501" t="s">
        <v>286</v>
      </c>
      <c r="I339" s="501"/>
      <c r="J339" s="502"/>
      <c r="K339" s="401" t="s">
        <v>285</v>
      </c>
      <c r="L339" s="402" t="s">
        <v>282</v>
      </c>
      <c r="M339" s="406">
        <v>100</v>
      </c>
      <c r="N339" s="260">
        <f>N340</f>
        <v>1224.8</v>
      </c>
      <c r="O339" s="18"/>
    </row>
    <row r="340" spans="1:15" x14ac:dyDescent="0.2">
      <c r="A340" s="17"/>
      <c r="B340" s="432"/>
      <c r="C340" s="41"/>
      <c r="D340" s="432"/>
      <c r="E340" s="430"/>
      <c r="F340" s="430"/>
      <c r="G340" s="430"/>
      <c r="H340" s="429"/>
      <c r="I340" s="501" t="s">
        <v>284</v>
      </c>
      <c r="J340" s="502"/>
      <c r="K340" s="401" t="s">
        <v>283</v>
      </c>
      <c r="L340" s="402" t="s">
        <v>282</v>
      </c>
      <c r="M340" s="406">
        <v>120</v>
      </c>
      <c r="N340" s="260">
        <f>1122.8+102</f>
        <v>1224.8</v>
      </c>
      <c r="O340" s="18"/>
    </row>
    <row r="341" spans="1:15" ht="22.5" x14ac:dyDescent="0.2">
      <c r="A341" s="17"/>
      <c r="B341" s="432"/>
      <c r="C341" s="41"/>
      <c r="D341" s="432"/>
      <c r="E341" s="430"/>
      <c r="F341" s="430"/>
      <c r="G341" s="431"/>
      <c r="H341" s="501" t="s">
        <v>26</v>
      </c>
      <c r="I341" s="501"/>
      <c r="J341" s="502"/>
      <c r="K341" s="401" t="s">
        <v>25</v>
      </c>
      <c r="L341" s="402" t="s">
        <v>282</v>
      </c>
      <c r="M341" s="406">
        <v>200</v>
      </c>
      <c r="N341" s="260">
        <f>N342</f>
        <v>39.200000000000003</v>
      </c>
      <c r="O341" s="18"/>
    </row>
    <row r="342" spans="1:15" ht="22.5" x14ac:dyDescent="0.2">
      <c r="A342" s="17"/>
      <c r="B342" s="432"/>
      <c r="C342" s="41"/>
      <c r="D342" s="432"/>
      <c r="E342" s="430"/>
      <c r="F342" s="430"/>
      <c r="G342" s="430"/>
      <c r="H342" s="429"/>
      <c r="I342" s="501" t="s">
        <v>24</v>
      </c>
      <c r="J342" s="502"/>
      <c r="K342" s="401" t="s">
        <v>23</v>
      </c>
      <c r="L342" s="402" t="s">
        <v>282</v>
      </c>
      <c r="M342" s="406">
        <v>240</v>
      </c>
      <c r="N342" s="260">
        <v>39.200000000000003</v>
      </c>
      <c r="O342" s="18"/>
    </row>
    <row r="343" spans="1:15" x14ac:dyDescent="0.2">
      <c r="A343" s="17"/>
      <c r="B343" s="432"/>
      <c r="C343" s="43"/>
      <c r="D343" s="538" t="s">
        <v>44</v>
      </c>
      <c r="E343" s="538"/>
      <c r="F343" s="538"/>
      <c r="G343" s="538"/>
      <c r="H343" s="538"/>
      <c r="I343" s="538"/>
      <c r="J343" s="539"/>
      <c r="K343" s="439" t="s">
        <v>45</v>
      </c>
      <c r="L343" s="440" t="s">
        <v>44</v>
      </c>
      <c r="M343" s="441" t="s">
        <v>5</v>
      </c>
      <c r="N343" s="289">
        <f>N344+N349+N354</f>
        <v>398</v>
      </c>
      <c r="O343" s="18"/>
    </row>
    <row r="344" spans="1:15" hidden="1" x14ac:dyDescent="0.2">
      <c r="A344" s="17"/>
      <c r="B344" s="432"/>
      <c r="C344" s="41"/>
      <c r="D344" s="432"/>
      <c r="E344" s="430"/>
      <c r="F344" s="431"/>
      <c r="G344" s="496" t="s">
        <v>38</v>
      </c>
      <c r="H344" s="496"/>
      <c r="I344" s="496"/>
      <c r="J344" s="497"/>
      <c r="K344" s="401" t="s">
        <v>43</v>
      </c>
      <c r="L344" s="402" t="s">
        <v>38</v>
      </c>
      <c r="M344" s="406" t="s">
        <v>5</v>
      </c>
      <c r="N344" s="260">
        <f>N346+N348</f>
        <v>0</v>
      </c>
      <c r="O344" s="18"/>
    </row>
    <row r="345" spans="1:15" ht="22.5" hidden="1" x14ac:dyDescent="0.2">
      <c r="A345" s="17"/>
      <c r="B345" s="432"/>
      <c r="C345" s="41"/>
      <c r="D345" s="432"/>
      <c r="E345" s="430"/>
      <c r="F345" s="430"/>
      <c r="G345" s="431"/>
      <c r="H345" s="501" t="s">
        <v>26</v>
      </c>
      <c r="I345" s="501"/>
      <c r="J345" s="502"/>
      <c r="K345" s="401" t="s">
        <v>25</v>
      </c>
      <c r="L345" s="402" t="s">
        <v>38</v>
      </c>
      <c r="M345" s="406">
        <v>200</v>
      </c>
      <c r="N345" s="260">
        <f>N346</f>
        <v>0</v>
      </c>
      <c r="O345" s="18"/>
    </row>
    <row r="346" spans="1:15" ht="22.5" hidden="1" x14ac:dyDescent="0.2">
      <c r="A346" s="17"/>
      <c r="B346" s="432"/>
      <c r="C346" s="41"/>
      <c r="D346" s="432"/>
      <c r="E346" s="430"/>
      <c r="F346" s="430"/>
      <c r="G346" s="430"/>
      <c r="H346" s="429"/>
      <c r="I346" s="501" t="s">
        <v>24</v>
      </c>
      <c r="J346" s="502"/>
      <c r="K346" s="401" t="s">
        <v>23</v>
      </c>
      <c r="L346" s="402" t="s">
        <v>38</v>
      </c>
      <c r="M346" s="406">
        <v>240</v>
      </c>
      <c r="N346" s="260">
        <v>0</v>
      </c>
      <c r="O346" s="18"/>
    </row>
    <row r="347" spans="1:15" hidden="1" x14ac:dyDescent="0.2">
      <c r="A347" s="17"/>
      <c r="B347" s="432"/>
      <c r="C347" s="41"/>
      <c r="D347" s="432"/>
      <c r="E347" s="430"/>
      <c r="F347" s="430"/>
      <c r="G347" s="431"/>
      <c r="H347" s="501" t="s">
        <v>42</v>
      </c>
      <c r="I347" s="501"/>
      <c r="J347" s="502"/>
      <c r="K347" s="401" t="s">
        <v>41</v>
      </c>
      <c r="L347" s="402" t="s">
        <v>38</v>
      </c>
      <c r="M347" s="406">
        <v>800</v>
      </c>
      <c r="N347" s="260">
        <f>N348</f>
        <v>0</v>
      </c>
      <c r="O347" s="18"/>
    </row>
    <row r="348" spans="1:15" hidden="1" x14ac:dyDescent="0.2">
      <c r="A348" s="17"/>
      <c r="B348" s="432"/>
      <c r="C348" s="41"/>
      <c r="D348" s="432"/>
      <c r="E348" s="430"/>
      <c r="F348" s="430"/>
      <c r="G348" s="430"/>
      <c r="H348" s="429"/>
      <c r="I348" s="501" t="s">
        <v>40</v>
      </c>
      <c r="J348" s="502"/>
      <c r="K348" s="401" t="s">
        <v>39</v>
      </c>
      <c r="L348" s="402" t="s">
        <v>38</v>
      </c>
      <c r="M348" s="406">
        <v>830</v>
      </c>
      <c r="N348" s="260">
        <v>0</v>
      </c>
      <c r="O348" s="18"/>
    </row>
    <row r="349" spans="1:15" hidden="1" x14ac:dyDescent="0.2">
      <c r="A349" s="17"/>
      <c r="B349" s="432"/>
      <c r="C349" s="41"/>
      <c r="D349" s="432"/>
      <c r="E349" s="430"/>
      <c r="F349" s="431"/>
      <c r="G349" s="496" t="s">
        <v>187</v>
      </c>
      <c r="H349" s="496"/>
      <c r="I349" s="496"/>
      <c r="J349" s="497"/>
      <c r="K349" s="401" t="s">
        <v>188</v>
      </c>
      <c r="L349" s="402" t="s">
        <v>187</v>
      </c>
      <c r="M349" s="406" t="s">
        <v>5</v>
      </c>
      <c r="N349" s="260">
        <f>N350</f>
        <v>0</v>
      </c>
      <c r="O349" s="18"/>
    </row>
    <row r="350" spans="1:15" ht="22.5" hidden="1" x14ac:dyDescent="0.2">
      <c r="A350" s="17"/>
      <c r="B350" s="432"/>
      <c r="C350" s="41"/>
      <c r="D350" s="432"/>
      <c r="E350" s="430"/>
      <c r="F350" s="430"/>
      <c r="G350" s="431"/>
      <c r="H350" s="501" t="s">
        <v>26</v>
      </c>
      <c r="I350" s="501"/>
      <c r="J350" s="502"/>
      <c r="K350" s="401" t="s">
        <v>25</v>
      </c>
      <c r="L350" s="402" t="s">
        <v>187</v>
      </c>
      <c r="M350" s="406">
        <v>200</v>
      </c>
      <c r="N350" s="260">
        <f>N351</f>
        <v>0</v>
      </c>
      <c r="O350" s="18"/>
    </row>
    <row r="351" spans="1:15" ht="22.5" hidden="1" x14ac:dyDescent="0.2">
      <c r="A351" s="17"/>
      <c r="B351" s="432"/>
      <c r="C351" s="41"/>
      <c r="D351" s="432"/>
      <c r="E351" s="430"/>
      <c r="F351" s="430"/>
      <c r="G351" s="430"/>
      <c r="H351" s="429"/>
      <c r="I351" s="501" t="s">
        <v>24</v>
      </c>
      <c r="J351" s="502"/>
      <c r="K351" s="401" t="s">
        <v>23</v>
      </c>
      <c r="L351" s="402" t="s">
        <v>187</v>
      </c>
      <c r="M351" s="406">
        <v>240</v>
      </c>
      <c r="N351" s="260">
        <v>0</v>
      </c>
      <c r="O351" s="18"/>
    </row>
    <row r="352" spans="1:15" hidden="1" x14ac:dyDescent="0.2">
      <c r="A352" s="17"/>
      <c r="B352" s="432"/>
      <c r="C352" s="41"/>
      <c r="D352" s="432"/>
      <c r="E352" s="430"/>
      <c r="F352" s="430"/>
      <c r="G352" s="431"/>
      <c r="H352" s="501" t="s">
        <v>42</v>
      </c>
      <c r="I352" s="501"/>
      <c r="J352" s="502"/>
      <c r="K352" s="401" t="s">
        <v>41</v>
      </c>
      <c r="L352" s="402" t="s">
        <v>187</v>
      </c>
      <c r="M352" s="406">
        <v>800</v>
      </c>
      <c r="N352" s="260"/>
      <c r="O352" s="18"/>
    </row>
    <row r="353" spans="1:19" hidden="1" x14ac:dyDescent="0.2">
      <c r="A353" s="17"/>
      <c r="B353" s="432"/>
      <c r="C353" s="41"/>
      <c r="D353" s="432"/>
      <c r="E353" s="430"/>
      <c r="F353" s="430"/>
      <c r="G353" s="430"/>
      <c r="H353" s="429"/>
      <c r="I353" s="501" t="s">
        <v>40</v>
      </c>
      <c r="J353" s="502"/>
      <c r="K353" s="401" t="s">
        <v>39</v>
      </c>
      <c r="L353" s="402" t="s">
        <v>187</v>
      </c>
      <c r="M353" s="406">
        <v>830</v>
      </c>
      <c r="N353" s="260">
        <v>0</v>
      </c>
      <c r="O353" s="18"/>
    </row>
    <row r="354" spans="1:19" x14ac:dyDescent="0.2">
      <c r="A354" s="17"/>
      <c r="B354" s="432"/>
      <c r="C354" s="41"/>
      <c r="D354" s="432"/>
      <c r="E354" s="430"/>
      <c r="F354" s="431"/>
      <c r="G354" s="496" t="s">
        <v>319</v>
      </c>
      <c r="H354" s="496"/>
      <c r="I354" s="496"/>
      <c r="J354" s="497"/>
      <c r="K354" s="401" t="s">
        <v>322</v>
      </c>
      <c r="L354" s="402" t="s">
        <v>319</v>
      </c>
      <c r="M354" s="406" t="s">
        <v>5</v>
      </c>
      <c r="N354" s="260">
        <f>N355</f>
        <v>398</v>
      </c>
      <c r="O354" s="18"/>
    </row>
    <row r="355" spans="1:19" x14ac:dyDescent="0.2">
      <c r="A355" s="17"/>
      <c r="B355" s="432"/>
      <c r="C355" s="41"/>
      <c r="D355" s="432"/>
      <c r="E355" s="430"/>
      <c r="F355" s="430"/>
      <c r="G355" s="431"/>
      <c r="H355" s="501" t="s">
        <v>42</v>
      </c>
      <c r="I355" s="501"/>
      <c r="J355" s="502"/>
      <c r="K355" s="401" t="s">
        <v>41</v>
      </c>
      <c r="L355" s="402" t="s">
        <v>319</v>
      </c>
      <c r="M355" s="406">
        <v>800</v>
      </c>
      <c r="N355" s="260">
        <f>N356</f>
        <v>398</v>
      </c>
      <c r="O355" s="18"/>
    </row>
    <row r="356" spans="1:19" x14ac:dyDescent="0.2">
      <c r="A356" s="17"/>
      <c r="B356" s="432"/>
      <c r="C356" s="41"/>
      <c r="D356" s="432"/>
      <c r="E356" s="430"/>
      <c r="F356" s="430"/>
      <c r="G356" s="430"/>
      <c r="H356" s="429"/>
      <c r="I356" s="501" t="s">
        <v>321</v>
      </c>
      <c r="J356" s="502"/>
      <c r="K356" s="401" t="s">
        <v>320</v>
      </c>
      <c r="L356" s="402" t="s">
        <v>319</v>
      </c>
      <c r="M356" s="406">
        <v>870</v>
      </c>
      <c r="N356" s="260">
        <f>500-102</f>
        <v>398</v>
      </c>
      <c r="O356" s="18"/>
    </row>
    <row r="357" spans="1:19" ht="13.5" thickBot="1" x14ac:dyDescent="0.25">
      <c r="A357" s="17"/>
      <c r="B357" s="540">
        <v>2</v>
      </c>
      <c r="C357" s="540"/>
      <c r="D357" s="540"/>
      <c r="E357" s="540"/>
      <c r="F357" s="540"/>
      <c r="G357" s="540"/>
      <c r="H357" s="540"/>
      <c r="I357" s="540"/>
      <c r="J357" s="541"/>
      <c r="K357" s="442" t="s">
        <v>373</v>
      </c>
      <c r="L357" s="443"/>
      <c r="M357" s="444"/>
      <c r="N357" s="445">
        <f>N316+N343</f>
        <v>6478.5599999999995</v>
      </c>
      <c r="O357" s="18"/>
      <c r="S357" s="210"/>
    </row>
    <row r="358" spans="1:19" x14ac:dyDescent="0.2">
      <c r="A358" s="3"/>
      <c r="B358" s="3"/>
      <c r="C358" s="3"/>
      <c r="D358" s="3"/>
      <c r="E358" s="3"/>
      <c r="F358" s="3"/>
      <c r="G358" s="3"/>
      <c r="H358" s="2"/>
      <c r="I358" s="3"/>
      <c r="J358" s="3"/>
      <c r="K358" s="407" t="s">
        <v>5</v>
      </c>
      <c r="L358" s="407"/>
      <c r="M358" s="407"/>
      <c r="N358" s="408"/>
      <c r="O358" s="11"/>
    </row>
    <row r="359" spans="1:19" x14ac:dyDescent="0.2">
      <c r="A359" s="3"/>
      <c r="B359" s="3"/>
      <c r="C359" s="3"/>
      <c r="D359" s="3"/>
      <c r="E359" s="3"/>
      <c r="F359" s="3"/>
      <c r="G359" s="3"/>
      <c r="H359" s="2"/>
      <c r="I359" s="3"/>
      <c r="J359" s="3"/>
      <c r="K359" s="407"/>
      <c r="L359" s="407"/>
      <c r="M359" s="407"/>
      <c r="N359" s="408">
        <f>N315+N357</f>
        <v>161305.54</v>
      </c>
      <c r="O359" s="11"/>
    </row>
    <row r="360" spans="1:19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 t="s">
        <v>6</v>
      </c>
      <c r="L360" s="46"/>
      <c r="M360" s="7" t="s">
        <v>5</v>
      </c>
      <c r="N360" s="12"/>
      <c r="O360" s="2"/>
    </row>
    <row r="361" spans="1:19" x14ac:dyDescent="0.2">
      <c r="A361" s="9"/>
      <c r="B361" s="9"/>
      <c r="C361" s="9"/>
      <c r="D361" s="9"/>
      <c r="E361" s="3"/>
      <c r="F361" s="11"/>
      <c r="G361" s="11"/>
      <c r="H361" s="11"/>
      <c r="I361" s="6"/>
      <c r="J361" s="6"/>
      <c r="K361" s="6"/>
      <c r="L361" s="44" t="s">
        <v>3</v>
      </c>
      <c r="M361" s="4" t="s">
        <v>2</v>
      </c>
      <c r="N361" s="10"/>
      <c r="O361" s="2"/>
    </row>
    <row r="362" spans="1:19" x14ac:dyDescent="0.2">
      <c r="A362" s="9"/>
      <c r="B362" s="9"/>
      <c r="C362" s="9"/>
      <c r="D362" s="9"/>
      <c r="E362" s="9"/>
      <c r="F362" s="9"/>
      <c r="G362" s="9"/>
      <c r="H362" s="9"/>
      <c r="I362" s="6"/>
      <c r="J362" s="6"/>
      <c r="K362" s="8" t="s">
        <v>4</v>
      </c>
      <c r="L362" s="45"/>
      <c r="M362" s="7"/>
      <c r="N362" s="7"/>
      <c r="O362" s="2"/>
    </row>
    <row r="363" spans="1:19" x14ac:dyDescent="0.2">
      <c r="A363" s="3"/>
      <c r="B363" s="3"/>
      <c r="C363" s="3"/>
      <c r="D363" s="3"/>
      <c r="E363" s="3"/>
      <c r="F363" s="2"/>
      <c r="G363" s="2"/>
      <c r="H363" s="2"/>
      <c r="I363" s="6"/>
      <c r="J363" s="6"/>
      <c r="K363" s="6"/>
      <c r="L363" s="44" t="s">
        <v>3</v>
      </c>
      <c r="M363" s="4" t="s">
        <v>2</v>
      </c>
      <c r="N363" s="4"/>
      <c r="O363" s="2"/>
    </row>
    <row r="364" spans="1:19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 t="s">
        <v>1</v>
      </c>
      <c r="L364" s="2"/>
      <c r="M364" s="2"/>
      <c r="N364" s="2"/>
      <c r="O364" s="2"/>
    </row>
    <row r="365" spans="1:19" x14ac:dyDescent="0.2">
      <c r="A365" s="2" t="s">
        <v>0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9" spans="12:14" x14ac:dyDescent="0.2">
      <c r="L369" s="210"/>
    </row>
    <row r="370" spans="12:14" x14ac:dyDescent="0.2">
      <c r="N370" s="210"/>
    </row>
    <row r="373" spans="12:14" x14ac:dyDescent="0.2">
      <c r="M373" s="210"/>
    </row>
  </sheetData>
  <mergeCells count="301">
    <mergeCell ref="B357:J357"/>
    <mergeCell ref="I351:J351"/>
    <mergeCell ref="H352:J352"/>
    <mergeCell ref="I353:J353"/>
    <mergeCell ref="G354:J354"/>
    <mergeCell ref="H355:J355"/>
    <mergeCell ref="I356:J356"/>
    <mergeCell ref="H345:J345"/>
    <mergeCell ref="I346:J346"/>
    <mergeCell ref="H347:J347"/>
    <mergeCell ref="I348:J348"/>
    <mergeCell ref="G349:J349"/>
    <mergeCell ref="H350:J350"/>
    <mergeCell ref="H339:J339"/>
    <mergeCell ref="I340:J340"/>
    <mergeCell ref="H341:J341"/>
    <mergeCell ref="I342:J342"/>
    <mergeCell ref="D343:J343"/>
    <mergeCell ref="G344:J344"/>
    <mergeCell ref="H333:J333"/>
    <mergeCell ref="I334:J334"/>
    <mergeCell ref="G335:J335"/>
    <mergeCell ref="H336:J336"/>
    <mergeCell ref="I337:J337"/>
    <mergeCell ref="G338:J338"/>
    <mergeCell ref="I327:J327"/>
    <mergeCell ref="H328:J328"/>
    <mergeCell ref="I329:J329"/>
    <mergeCell ref="H330:J330"/>
    <mergeCell ref="I331:J331"/>
    <mergeCell ref="G332:J332"/>
    <mergeCell ref="I321:J321"/>
    <mergeCell ref="H322:J322"/>
    <mergeCell ref="I323:J323"/>
    <mergeCell ref="I324:J324"/>
    <mergeCell ref="G325:J325"/>
    <mergeCell ref="H326:J326"/>
    <mergeCell ref="B315:J315"/>
    <mergeCell ref="D316:J316"/>
    <mergeCell ref="G317:J317"/>
    <mergeCell ref="H318:J318"/>
    <mergeCell ref="I319:J319"/>
    <mergeCell ref="H320:J320"/>
    <mergeCell ref="E294:J294"/>
    <mergeCell ref="E305:J305"/>
    <mergeCell ref="F306:J306"/>
    <mergeCell ref="G307:J307"/>
    <mergeCell ref="H308:J308"/>
    <mergeCell ref="I309:J309"/>
    <mergeCell ref="G272:J272"/>
    <mergeCell ref="H273:J273"/>
    <mergeCell ref="I274:J274"/>
    <mergeCell ref="G275:J275"/>
    <mergeCell ref="H276:J276"/>
    <mergeCell ref="I277:J277"/>
    <mergeCell ref="H266:J266"/>
    <mergeCell ref="I267:J267"/>
    <mergeCell ref="F268:J268"/>
    <mergeCell ref="G269:J269"/>
    <mergeCell ref="H270:J270"/>
    <mergeCell ref="I271:J271"/>
    <mergeCell ref="H260:J260"/>
    <mergeCell ref="I261:J261"/>
    <mergeCell ref="G262:J262"/>
    <mergeCell ref="H263:J263"/>
    <mergeCell ref="I264:J264"/>
    <mergeCell ref="G265:J265"/>
    <mergeCell ref="H251:J251"/>
    <mergeCell ref="I252:J252"/>
    <mergeCell ref="G253:J253"/>
    <mergeCell ref="H254:J254"/>
    <mergeCell ref="I255:J255"/>
    <mergeCell ref="G259:J259"/>
    <mergeCell ref="H245:J245"/>
    <mergeCell ref="I246:J246"/>
    <mergeCell ref="D247:J247"/>
    <mergeCell ref="E248:J248"/>
    <mergeCell ref="F249:J249"/>
    <mergeCell ref="G250:J250"/>
    <mergeCell ref="I239:J239"/>
    <mergeCell ref="H240:J240"/>
    <mergeCell ref="I241:J241"/>
    <mergeCell ref="H242:J242"/>
    <mergeCell ref="I243:J243"/>
    <mergeCell ref="G244:J244"/>
    <mergeCell ref="E233:J233"/>
    <mergeCell ref="F234:J234"/>
    <mergeCell ref="G235:J235"/>
    <mergeCell ref="H236:J236"/>
    <mergeCell ref="I237:J237"/>
    <mergeCell ref="H238:J238"/>
    <mergeCell ref="H227:J227"/>
    <mergeCell ref="I228:J228"/>
    <mergeCell ref="F229:J229"/>
    <mergeCell ref="G230:J230"/>
    <mergeCell ref="H231:J231"/>
    <mergeCell ref="I232:J232"/>
    <mergeCell ref="G221:J221"/>
    <mergeCell ref="H222:J222"/>
    <mergeCell ref="I223:J223"/>
    <mergeCell ref="E224:J224"/>
    <mergeCell ref="F225:J225"/>
    <mergeCell ref="G226:J226"/>
    <mergeCell ref="I212:J212"/>
    <mergeCell ref="F216:J216"/>
    <mergeCell ref="G217:J217"/>
    <mergeCell ref="H218:J218"/>
    <mergeCell ref="I219:J219"/>
    <mergeCell ref="F220:J220"/>
    <mergeCell ref="H206:J206"/>
    <mergeCell ref="I207:J207"/>
    <mergeCell ref="E208:J208"/>
    <mergeCell ref="F209:J209"/>
    <mergeCell ref="G210:J210"/>
    <mergeCell ref="H211:J211"/>
    <mergeCell ref="I200:J200"/>
    <mergeCell ref="G201:J201"/>
    <mergeCell ref="H202:J202"/>
    <mergeCell ref="I203:J203"/>
    <mergeCell ref="F204:J204"/>
    <mergeCell ref="G205:J205"/>
    <mergeCell ref="I194:J194"/>
    <mergeCell ref="D195:J195"/>
    <mergeCell ref="E196:J196"/>
    <mergeCell ref="F197:J197"/>
    <mergeCell ref="G198:J198"/>
    <mergeCell ref="H199:J199"/>
    <mergeCell ref="G188:J188"/>
    <mergeCell ref="H189:J189"/>
    <mergeCell ref="I190:J190"/>
    <mergeCell ref="F191:J191"/>
    <mergeCell ref="G192:J192"/>
    <mergeCell ref="H193:J193"/>
    <mergeCell ref="F182:J182"/>
    <mergeCell ref="G183:J183"/>
    <mergeCell ref="H184:J184"/>
    <mergeCell ref="I185:J185"/>
    <mergeCell ref="D186:J186"/>
    <mergeCell ref="F187:J187"/>
    <mergeCell ref="H176:J176"/>
    <mergeCell ref="I177:J177"/>
    <mergeCell ref="F178:J178"/>
    <mergeCell ref="G179:J179"/>
    <mergeCell ref="H180:J180"/>
    <mergeCell ref="I181:J181"/>
    <mergeCell ref="I170:J170"/>
    <mergeCell ref="G171:J171"/>
    <mergeCell ref="H172:J172"/>
    <mergeCell ref="I173:J173"/>
    <mergeCell ref="F174:J174"/>
    <mergeCell ref="G175:J175"/>
    <mergeCell ref="F164:J164"/>
    <mergeCell ref="G165:J165"/>
    <mergeCell ref="H166:J166"/>
    <mergeCell ref="I167:J167"/>
    <mergeCell ref="G168:J168"/>
    <mergeCell ref="H169:J169"/>
    <mergeCell ref="I158:J158"/>
    <mergeCell ref="F159:J159"/>
    <mergeCell ref="G160:J160"/>
    <mergeCell ref="H161:J161"/>
    <mergeCell ref="I162:J162"/>
    <mergeCell ref="E163:J163"/>
    <mergeCell ref="G152:J152"/>
    <mergeCell ref="H153:J153"/>
    <mergeCell ref="I154:J154"/>
    <mergeCell ref="F155:J155"/>
    <mergeCell ref="G156:J156"/>
    <mergeCell ref="H157:J157"/>
    <mergeCell ref="E146:J146"/>
    <mergeCell ref="F147:J147"/>
    <mergeCell ref="G148:J148"/>
    <mergeCell ref="H149:J149"/>
    <mergeCell ref="I150:J150"/>
    <mergeCell ref="F151:J151"/>
    <mergeCell ref="G140:J140"/>
    <mergeCell ref="H141:J141"/>
    <mergeCell ref="I142:J142"/>
    <mergeCell ref="H143:J143"/>
    <mergeCell ref="I144:J144"/>
    <mergeCell ref="D145:J145"/>
    <mergeCell ref="H134:J134"/>
    <mergeCell ref="I135:J135"/>
    <mergeCell ref="G136:J136"/>
    <mergeCell ref="H137:J137"/>
    <mergeCell ref="I138:J138"/>
    <mergeCell ref="F139:J139"/>
    <mergeCell ref="G128:J128"/>
    <mergeCell ref="H129:J129"/>
    <mergeCell ref="I130:J130"/>
    <mergeCell ref="D131:J131"/>
    <mergeCell ref="F132:J132"/>
    <mergeCell ref="G133:J133"/>
    <mergeCell ref="G122:J122"/>
    <mergeCell ref="H123:J123"/>
    <mergeCell ref="I124:J124"/>
    <mergeCell ref="G125:J125"/>
    <mergeCell ref="H126:J126"/>
    <mergeCell ref="I127:J127"/>
    <mergeCell ref="H116:J116"/>
    <mergeCell ref="I117:J117"/>
    <mergeCell ref="F118:J118"/>
    <mergeCell ref="G119:J119"/>
    <mergeCell ref="H120:J120"/>
    <mergeCell ref="I121:J121"/>
    <mergeCell ref="F110:J110"/>
    <mergeCell ref="G111:J111"/>
    <mergeCell ref="H112:J112"/>
    <mergeCell ref="I113:J113"/>
    <mergeCell ref="F114:J114"/>
    <mergeCell ref="G115:J115"/>
    <mergeCell ref="I104:J104"/>
    <mergeCell ref="E105:J105"/>
    <mergeCell ref="F106:J106"/>
    <mergeCell ref="G107:J107"/>
    <mergeCell ref="H108:J108"/>
    <mergeCell ref="I109:J109"/>
    <mergeCell ref="G98:J98"/>
    <mergeCell ref="H99:J99"/>
    <mergeCell ref="I100:J100"/>
    <mergeCell ref="F101:J101"/>
    <mergeCell ref="G102:J102"/>
    <mergeCell ref="H103:J103"/>
    <mergeCell ref="G91:J91"/>
    <mergeCell ref="H92:J92"/>
    <mergeCell ref="I93:J93"/>
    <mergeCell ref="D95:J95"/>
    <mergeCell ref="E96:J96"/>
    <mergeCell ref="F97:J97"/>
    <mergeCell ref="E85:J85"/>
    <mergeCell ref="F86:J86"/>
    <mergeCell ref="G87:J87"/>
    <mergeCell ref="H88:J88"/>
    <mergeCell ref="I89:J89"/>
    <mergeCell ref="F90:J90"/>
    <mergeCell ref="G79:J79"/>
    <mergeCell ref="H80:J80"/>
    <mergeCell ref="I81:J81"/>
    <mergeCell ref="G82:J82"/>
    <mergeCell ref="H83:J83"/>
    <mergeCell ref="I84:J84"/>
    <mergeCell ref="E73:J73"/>
    <mergeCell ref="F74:J74"/>
    <mergeCell ref="G75:J75"/>
    <mergeCell ref="H76:J76"/>
    <mergeCell ref="I77:J77"/>
    <mergeCell ref="F78:J78"/>
    <mergeCell ref="H63:J63"/>
    <mergeCell ref="I64:J64"/>
    <mergeCell ref="G65:J65"/>
    <mergeCell ref="H66:J66"/>
    <mergeCell ref="I67:J67"/>
    <mergeCell ref="D72:J72"/>
    <mergeCell ref="I57:J57"/>
    <mergeCell ref="F58:J58"/>
    <mergeCell ref="G59:J59"/>
    <mergeCell ref="H60:J60"/>
    <mergeCell ref="I61:J61"/>
    <mergeCell ref="G62:J62"/>
    <mergeCell ref="I51:J51"/>
    <mergeCell ref="G52:J52"/>
    <mergeCell ref="H53:J53"/>
    <mergeCell ref="I54:J54"/>
    <mergeCell ref="G55:J55"/>
    <mergeCell ref="H56:J56"/>
    <mergeCell ref="H39:J39"/>
    <mergeCell ref="I40:J40"/>
    <mergeCell ref="D44:J44"/>
    <mergeCell ref="F45:J45"/>
    <mergeCell ref="G49:J49"/>
    <mergeCell ref="H50:J50"/>
    <mergeCell ref="G30:J30"/>
    <mergeCell ref="H31:J31"/>
    <mergeCell ref="I32:J32"/>
    <mergeCell ref="D36:J36"/>
    <mergeCell ref="F37:J37"/>
    <mergeCell ref="G38:J38"/>
    <mergeCell ref="I24:J24"/>
    <mergeCell ref="F25:J25"/>
    <mergeCell ref="G26:J26"/>
    <mergeCell ref="H27:J27"/>
    <mergeCell ref="I28:J28"/>
    <mergeCell ref="F29:J29"/>
    <mergeCell ref="G18:J18"/>
    <mergeCell ref="H19:J19"/>
    <mergeCell ref="I20:J20"/>
    <mergeCell ref="F21:J21"/>
    <mergeCell ref="G22:J22"/>
    <mergeCell ref="H23:J23"/>
    <mergeCell ref="K10:N10"/>
    <mergeCell ref="D13:J13"/>
    <mergeCell ref="F14:J14"/>
    <mergeCell ref="G15:J15"/>
    <mergeCell ref="H16:J16"/>
    <mergeCell ref="I17:J17"/>
    <mergeCell ref="K2:O2"/>
    <mergeCell ref="K3:O3"/>
    <mergeCell ref="K4:O4"/>
    <mergeCell ref="K5:O5"/>
    <mergeCell ref="K6:O6"/>
    <mergeCell ref="K7:O7"/>
  </mergeCells>
  <pageMargins left="0.7" right="0.7" top="0.75" bottom="0.75" header="0.3" footer="0.3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доходы</vt:lpstr>
      <vt:lpstr>2-админ</vt:lpstr>
      <vt:lpstr>3-план продаж</vt:lpstr>
      <vt:lpstr>4-земля</vt:lpstr>
      <vt:lpstr>5-ВСР</vt:lpstr>
      <vt:lpstr>6-расходы</vt:lpstr>
      <vt:lpstr>источники</vt:lpstr>
      <vt:lpstr>8-админ источники</vt:lpstr>
      <vt:lpstr>9- прогр</vt:lpstr>
      <vt:lpstr>МБТ</vt:lpstr>
      <vt:lpstr>заимствования</vt:lpstr>
      <vt:lpstr>12-программы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Т.А.. Оглоблина</dc:creator>
  <cp:lastModifiedBy>Ирина Константиновна Желонкина</cp:lastModifiedBy>
  <cp:lastPrinted>2018-11-20T13:38:43Z</cp:lastPrinted>
  <dcterms:created xsi:type="dcterms:W3CDTF">2018-09-21T09:24:34Z</dcterms:created>
  <dcterms:modified xsi:type="dcterms:W3CDTF">2018-11-21T13:21:50Z</dcterms:modified>
</cp:coreProperties>
</file>